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nichanu_ln\Desktop\НПА-2025\10\17.10\01-108-4564\"/>
    </mc:Choice>
  </mc:AlternateContent>
  <bookViews>
    <workbookView xWindow="0" yWindow="0" windowWidth="28800" windowHeight="12300"/>
  </bookViews>
  <sheets>
    <sheet name="изм сентябрь" sheetId="11" r:id="rId1"/>
    <sheet name="Лист1" sheetId="12" state="hidden" r:id="rId2"/>
  </sheets>
  <definedNames>
    <definedName name="_xlnm.Print_Titles" localSheetId="0">'изм сентябрь'!$6:$7</definedName>
    <definedName name="_xlnm.Print_Area" localSheetId="0">'изм сентябрь'!$A$1:$O$50</definedName>
  </definedNames>
  <calcPr calcId="162913" fullPrecision="0"/>
</workbook>
</file>

<file path=xl/calcChain.xml><?xml version="1.0" encoding="utf-8"?>
<calcChain xmlns="http://schemas.openxmlformats.org/spreadsheetml/2006/main">
  <c r="C13" i="11" l="1"/>
  <c r="D10" i="11"/>
  <c r="F50" i="11" l="1"/>
  <c r="E50" i="11"/>
  <c r="D50" i="11"/>
  <c r="C50" i="11"/>
  <c r="C30" i="11"/>
  <c r="C31" i="11"/>
  <c r="O47" i="12" l="1"/>
  <c r="N46" i="12"/>
  <c r="M46" i="12"/>
  <c r="L46" i="12"/>
  <c r="K46" i="12"/>
  <c r="K10" i="12" s="1"/>
  <c r="J46" i="12"/>
  <c r="I46" i="12"/>
  <c r="I10" i="12" s="1"/>
  <c r="H46" i="12"/>
  <c r="G46" i="12"/>
  <c r="O46" i="12" s="1"/>
  <c r="F46" i="12"/>
  <c r="N45" i="12"/>
  <c r="M45" i="12"/>
  <c r="L45" i="12"/>
  <c r="L9" i="12" s="1"/>
  <c r="K45" i="12"/>
  <c r="J45" i="12"/>
  <c r="I45" i="12"/>
  <c r="H45" i="12"/>
  <c r="H9" i="12" s="1"/>
  <c r="G45" i="12"/>
  <c r="F45" i="12"/>
  <c r="E45" i="12"/>
  <c r="D45" i="12"/>
  <c r="C45" i="12"/>
  <c r="N44" i="12"/>
  <c r="N43" i="12" s="1"/>
  <c r="N42" i="12" s="1"/>
  <c r="M44" i="12"/>
  <c r="L44" i="12"/>
  <c r="L43" i="12" s="1"/>
  <c r="L42" i="12" s="1"/>
  <c r="K44" i="12"/>
  <c r="J44" i="12"/>
  <c r="J43" i="12" s="1"/>
  <c r="J42" i="12" s="1"/>
  <c r="I44" i="12"/>
  <c r="H44" i="12"/>
  <c r="H43" i="12" s="1"/>
  <c r="H42" i="12" s="1"/>
  <c r="G44" i="12"/>
  <c r="F44" i="12"/>
  <c r="F43" i="12" s="1"/>
  <c r="F42" i="12" s="1"/>
  <c r="E44" i="12"/>
  <c r="D44" i="12"/>
  <c r="D43" i="12" s="1"/>
  <c r="D42" i="12" s="1"/>
  <c r="C44" i="12"/>
  <c r="M43" i="12"/>
  <c r="M42" i="12" s="1"/>
  <c r="E43" i="12"/>
  <c r="E42" i="12" s="1"/>
  <c r="N41" i="12"/>
  <c r="M41" i="12"/>
  <c r="L41" i="12"/>
  <c r="K41" i="12"/>
  <c r="J41" i="12"/>
  <c r="I41" i="12"/>
  <c r="H41" i="12"/>
  <c r="G41" i="12"/>
  <c r="F41" i="12"/>
  <c r="E41" i="12"/>
  <c r="D41" i="12"/>
  <c r="C41" i="12"/>
  <c r="M40" i="12"/>
  <c r="J40" i="12"/>
  <c r="G40" i="12"/>
  <c r="N39" i="12"/>
  <c r="M39" i="12"/>
  <c r="M9" i="12" s="1"/>
  <c r="L39" i="12"/>
  <c r="K39" i="12"/>
  <c r="J39" i="12"/>
  <c r="I39" i="12"/>
  <c r="I9" i="12" s="1"/>
  <c r="H39" i="12"/>
  <c r="G39" i="12"/>
  <c r="F39" i="12"/>
  <c r="E39" i="12"/>
  <c r="D39" i="12"/>
  <c r="C39" i="12"/>
  <c r="N38" i="12"/>
  <c r="M38" i="12"/>
  <c r="M37" i="12" s="1"/>
  <c r="M36" i="12" s="1"/>
  <c r="L38" i="12"/>
  <c r="K38" i="12"/>
  <c r="K37" i="12" s="1"/>
  <c r="K36" i="12" s="1"/>
  <c r="J38" i="12"/>
  <c r="I38" i="12"/>
  <c r="I37" i="12" s="1"/>
  <c r="I36" i="12" s="1"/>
  <c r="H38" i="12"/>
  <c r="G38" i="12"/>
  <c r="G37" i="12" s="1"/>
  <c r="G36" i="12" s="1"/>
  <c r="F38" i="12"/>
  <c r="E38" i="12"/>
  <c r="E37" i="12" s="1"/>
  <c r="E36" i="12" s="1"/>
  <c r="D38" i="12"/>
  <c r="C38" i="12"/>
  <c r="N37" i="12"/>
  <c r="J37" i="12"/>
  <c r="J36" i="12" s="1"/>
  <c r="F37" i="12"/>
  <c r="O35" i="12"/>
  <c r="O34" i="12"/>
  <c r="E33" i="12"/>
  <c r="D33" i="12"/>
  <c r="C33" i="12"/>
  <c r="N32" i="12"/>
  <c r="N31" i="12" s="1"/>
  <c r="N30" i="12" s="1"/>
  <c r="M32" i="12"/>
  <c r="M8" i="12" s="1"/>
  <c r="L32" i="12"/>
  <c r="L31" i="12" s="1"/>
  <c r="L30" i="12" s="1"/>
  <c r="K32" i="12"/>
  <c r="K31" i="12" s="1"/>
  <c r="K30" i="12" s="1"/>
  <c r="J32" i="12"/>
  <c r="J31" i="12" s="1"/>
  <c r="J30" i="12" s="1"/>
  <c r="I32" i="12"/>
  <c r="I31" i="12" s="1"/>
  <c r="I30" i="12" s="1"/>
  <c r="H32" i="12"/>
  <c r="H31" i="12" s="1"/>
  <c r="H30" i="12" s="1"/>
  <c r="G32" i="12"/>
  <c r="F32" i="12"/>
  <c r="F31" i="12" s="1"/>
  <c r="F30" i="12" s="1"/>
  <c r="E32" i="12"/>
  <c r="E8" i="12" s="1"/>
  <c r="D32" i="12"/>
  <c r="D31" i="12" s="1"/>
  <c r="D30" i="12" s="1"/>
  <c r="C32" i="12"/>
  <c r="C31" i="12" s="1"/>
  <c r="G31" i="12"/>
  <c r="G30" i="12" s="1"/>
  <c r="N29" i="12"/>
  <c r="M29" i="12"/>
  <c r="L29" i="12"/>
  <c r="K29" i="12"/>
  <c r="J29" i="12"/>
  <c r="I29" i="12"/>
  <c r="H29" i="12"/>
  <c r="H11" i="12" s="1"/>
  <c r="G29" i="12"/>
  <c r="F29" i="12"/>
  <c r="E29" i="12"/>
  <c r="D29" i="12"/>
  <c r="C29" i="12"/>
  <c r="O28" i="12"/>
  <c r="O27" i="12"/>
  <c r="N26" i="12"/>
  <c r="N25" i="12" s="1"/>
  <c r="M26" i="12"/>
  <c r="L26" i="12"/>
  <c r="L25" i="12" s="1"/>
  <c r="K26" i="12"/>
  <c r="K25" i="12" s="1"/>
  <c r="K24" i="12" s="1"/>
  <c r="J26" i="12"/>
  <c r="J25" i="12" s="1"/>
  <c r="I26" i="12"/>
  <c r="H26" i="12"/>
  <c r="H25" i="12" s="1"/>
  <c r="G26" i="12"/>
  <c r="F26" i="12"/>
  <c r="F25" i="12" s="1"/>
  <c r="E26" i="12"/>
  <c r="D26" i="12"/>
  <c r="D25" i="12" s="1"/>
  <c r="C26" i="12"/>
  <c r="M25" i="12"/>
  <c r="I25" i="12"/>
  <c r="G25" i="12"/>
  <c r="G24" i="12" s="1"/>
  <c r="E25" i="12"/>
  <c r="C25" i="12"/>
  <c r="O23" i="12"/>
  <c r="O22" i="12"/>
  <c r="O21" i="12"/>
  <c r="O20" i="12"/>
  <c r="N19" i="12"/>
  <c r="M19" i="12"/>
  <c r="M18" i="12" s="1"/>
  <c r="L19" i="12"/>
  <c r="K19" i="12"/>
  <c r="K18" i="12" s="1"/>
  <c r="J19" i="12"/>
  <c r="J18" i="12" s="1"/>
  <c r="I19" i="12"/>
  <c r="I18" i="12" s="1"/>
  <c r="H19" i="12"/>
  <c r="G19" i="12"/>
  <c r="G18" i="12" s="1"/>
  <c r="F19" i="12"/>
  <c r="F18" i="12" s="1"/>
  <c r="E19" i="12"/>
  <c r="E18" i="12" s="1"/>
  <c r="D19" i="12"/>
  <c r="C19" i="12"/>
  <c r="C18" i="12" s="1"/>
  <c r="N18" i="12"/>
  <c r="L18" i="12"/>
  <c r="H18" i="12"/>
  <c r="D18" i="12"/>
  <c r="O17" i="12"/>
  <c r="C16" i="12"/>
  <c r="O16" i="12" s="1"/>
  <c r="C15" i="12"/>
  <c r="O15" i="12" s="1"/>
  <c r="C14" i="12"/>
  <c r="C13" i="12" s="1"/>
  <c r="N13" i="12"/>
  <c r="M13" i="12"/>
  <c r="M12" i="12" s="1"/>
  <c r="L13" i="12"/>
  <c r="L12" i="12" s="1"/>
  <c r="K13" i="12"/>
  <c r="K12" i="12" s="1"/>
  <c r="J13" i="12"/>
  <c r="I13" i="12"/>
  <c r="H13" i="12"/>
  <c r="H12" i="12" s="1"/>
  <c r="G13" i="12"/>
  <c r="G12" i="12" s="1"/>
  <c r="F13" i="12"/>
  <c r="E13" i="12"/>
  <c r="D13" i="12"/>
  <c r="D12" i="12" s="1"/>
  <c r="N12" i="12"/>
  <c r="J12" i="12"/>
  <c r="I12" i="12"/>
  <c r="F12" i="12"/>
  <c r="L11" i="12"/>
  <c r="N10" i="12"/>
  <c r="L10" i="12"/>
  <c r="J10" i="12"/>
  <c r="H10" i="12"/>
  <c r="G10" i="12"/>
  <c r="F10" i="12"/>
  <c r="E10" i="12"/>
  <c r="D10" i="12"/>
  <c r="C10" i="12"/>
  <c r="N9" i="12"/>
  <c r="J9" i="12"/>
  <c r="F9" i="12"/>
  <c r="D9" i="12"/>
  <c r="K8" i="12"/>
  <c r="G8" i="12"/>
  <c r="C30" i="12" l="1"/>
  <c r="E12" i="12"/>
  <c r="D11" i="12"/>
  <c r="D24" i="12"/>
  <c r="H24" i="12"/>
  <c r="L24" i="12"/>
  <c r="F11" i="12"/>
  <c r="J11" i="12"/>
  <c r="N11" i="12"/>
  <c r="O33" i="12"/>
  <c r="O40" i="12"/>
  <c r="O10" i="12" s="1"/>
  <c r="M10" i="12"/>
  <c r="C9" i="12"/>
  <c r="E31" i="12"/>
  <c r="I8" i="12"/>
  <c r="O18" i="12"/>
  <c r="O25" i="12"/>
  <c r="O29" i="12"/>
  <c r="M31" i="12"/>
  <c r="M30" i="12" s="1"/>
  <c r="N36" i="12"/>
  <c r="C11" i="12"/>
  <c r="G11" i="12"/>
  <c r="K11" i="12"/>
  <c r="E7" i="12"/>
  <c r="M7" i="12"/>
  <c r="O32" i="12"/>
  <c r="O38" i="12"/>
  <c r="O39" i="12"/>
  <c r="O9" i="12" s="1"/>
  <c r="O26" i="12"/>
  <c r="E24" i="12"/>
  <c r="I24" i="12"/>
  <c r="M24" i="12"/>
  <c r="M6" i="12" s="1"/>
  <c r="F36" i="12"/>
  <c r="D37" i="12"/>
  <c r="H37" i="12"/>
  <c r="H36" i="12" s="1"/>
  <c r="H6" i="12" s="1"/>
  <c r="L37" i="12"/>
  <c r="L36" i="12" s="1"/>
  <c r="L6" i="12" s="1"/>
  <c r="O44" i="12"/>
  <c r="G9" i="12"/>
  <c r="K9" i="12"/>
  <c r="O45" i="12"/>
  <c r="J24" i="12"/>
  <c r="J6" i="12" s="1"/>
  <c r="J7" i="12"/>
  <c r="F7" i="12"/>
  <c r="F24" i="12"/>
  <c r="N24" i="12"/>
  <c r="N6" i="12" s="1"/>
  <c r="N7" i="12"/>
  <c r="O13" i="12"/>
  <c r="C12" i="12"/>
  <c r="I7" i="12"/>
  <c r="O41" i="12"/>
  <c r="I43" i="12"/>
  <c r="I42" i="12" s="1"/>
  <c r="K7" i="12"/>
  <c r="F8" i="12"/>
  <c r="J8" i="12"/>
  <c r="N8" i="12"/>
  <c r="E9" i="12"/>
  <c r="O14" i="12"/>
  <c r="O8" i="12" s="1"/>
  <c r="C24" i="12"/>
  <c r="C37" i="12"/>
  <c r="C43" i="12"/>
  <c r="G43" i="12"/>
  <c r="G42" i="12" s="1"/>
  <c r="G6" i="12" s="1"/>
  <c r="K43" i="12"/>
  <c r="K42" i="12" s="1"/>
  <c r="K6" i="12" s="1"/>
  <c r="O19" i="12"/>
  <c r="O31" i="12"/>
  <c r="D7" i="12"/>
  <c r="C8" i="12"/>
  <c r="D8" i="12"/>
  <c r="H8" i="12"/>
  <c r="L8" i="12"/>
  <c r="E11" i="12"/>
  <c r="I11" i="12"/>
  <c r="M11" i="12"/>
  <c r="C7" i="12" l="1"/>
  <c r="F6" i="12"/>
  <c r="O11" i="12"/>
  <c r="I6" i="12"/>
  <c r="L7" i="12"/>
  <c r="H7" i="12"/>
  <c r="G7" i="12"/>
  <c r="D36" i="12"/>
  <c r="E30" i="12"/>
  <c r="O12" i="12"/>
  <c r="O24" i="12"/>
  <c r="C36" i="12"/>
  <c r="O37" i="12"/>
  <c r="O43" i="12"/>
  <c r="C42" i="12"/>
  <c r="O42" i="12" l="1"/>
  <c r="O7" i="12"/>
  <c r="O36" i="12"/>
  <c r="E6" i="12"/>
  <c r="O30" i="12"/>
  <c r="O6" i="12" s="1"/>
  <c r="D6" i="12"/>
  <c r="C6" i="12"/>
  <c r="C36" i="11" l="1"/>
  <c r="C49" i="11"/>
  <c r="C43" i="11"/>
  <c r="D25" i="11"/>
  <c r="C25" i="11"/>
  <c r="D24" i="11"/>
  <c r="C24" i="11"/>
  <c r="D23" i="11"/>
  <c r="C23" i="11"/>
  <c r="D13" i="11" l="1"/>
  <c r="E13" i="11"/>
  <c r="O26" i="11"/>
  <c r="O25" i="11"/>
  <c r="O24" i="11"/>
  <c r="O23" i="11"/>
  <c r="N22" i="11"/>
  <c r="M22" i="11"/>
  <c r="L22" i="11"/>
  <c r="K22" i="11"/>
  <c r="K21" i="11" s="1"/>
  <c r="J22" i="11"/>
  <c r="I22" i="11"/>
  <c r="I21" i="11" s="1"/>
  <c r="H22" i="11"/>
  <c r="H21" i="11" s="1"/>
  <c r="G22" i="11"/>
  <c r="G21" i="11" s="1"/>
  <c r="F22" i="11"/>
  <c r="E22" i="11"/>
  <c r="E21" i="11" s="1"/>
  <c r="D22" i="11"/>
  <c r="D21" i="11" s="1"/>
  <c r="C22" i="11"/>
  <c r="C21" i="11" s="1"/>
  <c r="N21" i="11"/>
  <c r="M21" i="11"/>
  <c r="L21" i="11"/>
  <c r="J21" i="11"/>
  <c r="F21" i="11"/>
  <c r="L28" i="11"/>
  <c r="C29" i="11"/>
  <c r="C28" i="11" s="1"/>
  <c r="D29" i="11"/>
  <c r="E29" i="11"/>
  <c r="F29" i="11"/>
  <c r="F28" i="11" s="1"/>
  <c r="G29" i="11"/>
  <c r="G28" i="11" s="1"/>
  <c r="H29" i="11"/>
  <c r="I29" i="11"/>
  <c r="I28" i="11" s="1"/>
  <c r="I27" i="11" s="1"/>
  <c r="J29" i="11"/>
  <c r="J28" i="11" s="1"/>
  <c r="K29" i="11"/>
  <c r="K28" i="11" s="1"/>
  <c r="L29" i="11"/>
  <c r="M29" i="11"/>
  <c r="M28" i="11" s="1"/>
  <c r="M27" i="11" s="1"/>
  <c r="N29" i="11"/>
  <c r="N28" i="11" s="1"/>
  <c r="O31" i="11"/>
  <c r="C32" i="11"/>
  <c r="D32" i="11"/>
  <c r="E32" i="11"/>
  <c r="F32" i="11"/>
  <c r="G32" i="11"/>
  <c r="H32" i="11"/>
  <c r="I32" i="11"/>
  <c r="J32" i="11"/>
  <c r="K32" i="11"/>
  <c r="L32" i="11"/>
  <c r="L27" i="11" s="1"/>
  <c r="M32" i="11"/>
  <c r="N32" i="11"/>
  <c r="O29" i="11" l="1"/>
  <c r="N27" i="11"/>
  <c r="J27" i="11"/>
  <c r="F27" i="11"/>
  <c r="D28" i="11"/>
  <c r="D27" i="11" s="1"/>
  <c r="K27" i="11"/>
  <c r="G27" i="11"/>
  <c r="H28" i="11"/>
  <c r="H27" i="11"/>
  <c r="O21" i="11"/>
  <c r="O22" i="11"/>
  <c r="C27" i="11"/>
  <c r="O32" i="11"/>
  <c r="E28" i="11"/>
  <c r="O30" i="11"/>
  <c r="E27" i="11" l="1"/>
  <c r="O27" i="11" s="1"/>
  <c r="O28" i="11"/>
  <c r="O19" i="11" l="1"/>
  <c r="D16" i="11"/>
  <c r="E16" i="11"/>
  <c r="F16" i="11"/>
  <c r="G16" i="11"/>
  <c r="H16" i="11"/>
  <c r="I16" i="11"/>
  <c r="J16" i="11"/>
  <c r="K16" i="11"/>
  <c r="L16" i="11"/>
  <c r="M16" i="11"/>
  <c r="N16" i="11"/>
  <c r="E36" i="11"/>
  <c r="D36" i="11"/>
  <c r="O37" i="11"/>
  <c r="M43" i="11"/>
  <c r="M13" i="11" s="1"/>
  <c r="J43" i="11"/>
  <c r="G43" i="11"/>
  <c r="G13" i="11" s="1"/>
  <c r="G49" i="11"/>
  <c r="H49" i="11"/>
  <c r="I49" i="11"/>
  <c r="I13" i="11" s="1"/>
  <c r="J49" i="11"/>
  <c r="K49" i="11"/>
  <c r="K13" i="11" s="1"/>
  <c r="L49" i="11"/>
  <c r="L13" i="11" s="1"/>
  <c r="M49" i="11"/>
  <c r="N49" i="11"/>
  <c r="N13" i="11" s="1"/>
  <c r="F49" i="11"/>
  <c r="F13" i="11" s="1"/>
  <c r="J15" i="11" l="1"/>
  <c r="D15" i="11"/>
  <c r="O49" i="11"/>
  <c r="H13" i="11"/>
  <c r="J13" i="11"/>
  <c r="O43" i="11"/>
  <c r="O13" i="11" s="1"/>
  <c r="N48" i="11" l="1"/>
  <c r="M48" i="11"/>
  <c r="L48" i="11"/>
  <c r="K48" i="11"/>
  <c r="J48" i="11"/>
  <c r="I48" i="11"/>
  <c r="H48" i="11"/>
  <c r="G48" i="11"/>
  <c r="F48" i="11"/>
  <c r="E48" i="11"/>
  <c r="D48" i="11"/>
  <c r="C48" i="11"/>
  <c r="N47" i="11"/>
  <c r="N46" i="11" s="1"/>
  <c r="M47" i="11"/>
  <c r="M46" i="11" s="1"/>
  <c r="L47" i="11"/>
  <c r="L46" i="11" s="1"/>
  <c r="K47" i="11"/>
  <c r="K46" i="11" s="1"/>
  <c r="J47" i="11"/>
  <c r="J46" i="11" s="1"/>
  <c r="I47" i="11"/>
  <c r="I46" i="11" s="1"/>
  <c r="H47" i="11"/>
  <c r="H46" i="11" s="1"/>
  <c r="G47" i="11"/>
  <c r="G46" i="11" s="1"/>
  <c r="F47" i="11"/>
  <c r="F46" i="11" s="1"/>
  <c r="F45" i="11" s="1"/>
  <c r="E47" i="11"/>
  <c r="D47" i="11"/>
  <c r="C47" i="11"/>
  <c r="C46" i="11" s="1"/>
  <c r="C45" i="11" s="1"/>
  <c r="N45" i="11"/>
  <c r="M45" i="11"/>
  <c r="L45" i="11"/>
  <c r="K45" i="11"/>
  <c r="J45" i="11"/>
  <c r="I45" i="11"/>
  <c r="H45" i="11"/>
  <c r="G45" i="11"/>
  <c r="N44" i="11"/>
  <c r="N14" i="11" s="1"/>
  <c r="M44" i="11"/>
  <c r="M14" i="11" s="1"/>
  <c r="L44" i="11"/>
  <c r="L14" i="11" s="1"/>
  <c r="K44" i="11"/>
  <c r="K14" i="11" s="1"/>
  <c r="J44" i="11"/>
  <c r="J14" i="11" s="1"/>
  <c r="I44" i="11"/>
  <c r="I14" i="11" s="1"/>
  <c r="H44" i="11"/>
  <c r="H14" i="11" s="1"/>
  <c r="G44" i="11"/>
  <c r="G14" i="11" s="1"/>
  <c r="F44" i="11"/>
  <c r="F14" i="11" s="1"/>
  <c r="E44" i="11"/>
  <c r="E14" i="11" s="1"/>
  <c r="D44" i="11"/>
  <c r="D14" i="11" s="1"/>
  <c r="C44" i="11"/>
  <c r="C14" i="11" s="1"/>
  <c r="N42" i="11"/>
  <c r="N12" i="11" s="1"/>
  <c r="M42" i="11"/>
  <c r="M12" i="11" s="1"/>
  <c r="L42" i="11"/>
  <c r="L12" i="11" s="1"/>
  <c r="K42" i="11"/>
  <c r="K12" i="11" s="1"/>
  <c r="J42" i="11"/>
  <c r="J12" i="11" s="1"/>
  <c r="I42" i="11"/>
  <c r="I12" i="11" s="1"/>
  <c r="H42" i="11"/>
  <c r="H12" i="11" s="1"/>
  <c r="G42" i="11"/>
  <c r="G12" i="11" s="1"/>
  <c r="F42" i="11"/>
  <c r="F12" i="11" s="1"/>
  <c r="E42" i="11"/>
  <c r="E12" i="11" s="1"/>
  <c r="D42" i="11"/>
  <c r="D12" i="11" s="1"/>
  <c r="C42" i="11"/>
  <c r="C12" i="11" s="1"/>
  <c r="N41" i="11"/>
  <c r="N40" i="11" s="1"/>
  <c r="M41" i="11"/>
  <c r="M40" i="11" s="1"/>
  <c r="L41" i="11"/>
  <c r="L40" i="11" s="1"/>
  <c r="K41" i="11"/>
  <c r="K40" i="11" s="1"/>
  <c r="J41" i="11"/>
  <c r="J40" i="11" s="1"/>
  <c r="I41" i="11"/>
  <c r="I40" i="11" s="1"/>
  <c r="H41" i="11"/>
  <c r="H40" i="11" s="1"/>
  <c r="G41" i="11"/>
  <c r="G40" i="11" s="1"/>
  <c r="F41" i="11"/>
  <c r="F40" i="11" s="1"/>
  <c r="E41" i="11"/>
  <c r="D41" i="11"/>
  <c r="D40" i="11" s="1"/>
  <c r="C41" i="11"/>
  <c r="C40" i="11" s="1"/>
  <c r="C39" i="11" s="1"/>
  <c r="N39" i="11"/>
  <c r="M39" i="11"/>
  <c r="O38" i="11"/>
  <c r="N35" i="11"/>
  <c r="M35" i="11"/>
  <c r="L35" i="11"/>
  <c r="K35" i="11"/>
  <c r="J35" i="11"/>
  <c r="I35" i="11"/>
  <c r="H35" i="11"/>
  <c r="G35" i="11"/>
  <c r="F35" i="11"/>
  <c r="E35" i="11"/>
  <c r="E11" i="11" s="1"/>
  <c r="D35" i="11"/>
  <c r="C35" i="11"/>
  <c r="C34" i="11" s="1"/>
  <c r="C33" i="11" s="1"/>
  <c r="O20" i="11"/>
  <c r="O18" i="11"/>
  <c r="C17" i="11"/>
  <c r="N15" i="11"/>
  <c r="M15" i="11"/>
  <c r="L15" i="11"/>
  <c r="K15" i="11"/>
  <c r="I15" i="11"/>
  <c r="H15" i="11"/>
  <c r="G15" i="11"/>
  <c r="F15" i="11"/>
  <c r="E15" i="11"/>
  <c r="C11" i="11" l="1"/>
  <c r="D11" i="11"/>
  <c r="H34" i="11"/>
  <c r="H10" i="11" s="1"/>
  <c r="H11" i="11"/>
  <c r="L34" i="11"/>
  <c r="L10" i="11" s="1"/>
  <c r="L11" i="11"/>
  <c r="I9" i="11"/>
  <c r="G34" i="11"/>
  <c r="G10" i="11" s="1"/>
  <c r="G11" i="11"/>
  <c r="K34" i="11"/>
  <c r="K10" i="11" s="1"/>
  <c r="K11" i="11"/>
  <c r="L9" i="11"/>
  <c r="I34" i="11"/>
  <c r="I10" i="11" s="1"/>
  <c r="I11" i="11"/>
  <c r="M34" i="11"/>
  <c r="M10" i="11" s="1"/>
  <c r="M11" i="11"/>
  <c r="F34" i="11"/>
  <c r="F10" i="11" s="1"/>
  <c r="F11" i="11"/>
  <c r="J34" i="11"/>
  <c r="J10" i="11" s="1"/>
  <c r="J11" i="11"/>
  <c r="N34" i="11"/>
  <c r="N11" i="11"/>
  <c r="D46" i="11"/>
  <c r="D45" i="11" s="1"/>
  <c r="O17" i="11"/>
  <c r="C16" i="11"/>
  <c r="C10" i="11" s="1"/>
  <c r="D34" i="11"/>
  <c r="E40" i="11"/>
  <c r="E39" i="11" s="1"/>
  <c r="E45" i="11"/>
  <c r="E46" i="11"/>
  <c r="E34" i="11"/>
  <c r="J39" i="11"/>
  <c r="L39" i="11"/>
  <c r="G39" i="11"/>
  <c r="O48" i="11"/>
  <c r="I39" i="11"/>
  <c r="K39" i="11"/>
  <c r="H39" i="11"/>
  <c r="H33" i="11"/>
  <c r="H9" i="11" s="1"/>
  <c r="L33" i="11"/>
  <c r="K33" i="11"/>
  <c r="K9" i="11" s="1"/>
  <c r="O36" i="11"/>
  <c r="O12" i="11" s="1"/>
  <c r="O47" i="11"/>
  <c r="O46" i="11"/>
  <c r="I33" i="11"/>
  <c r="M33" i="11"/>
  <c r="M9" i="11" s="1"/>
  <c r="F39" i="11"/>
  <c r="O41" i="11"/>
  <c r="O42" i="11"/>
  <c r="O44" i="11"/>
  <c r="D39" i="11"/>
  <c r="F33" i="11"/>
  <c r="F9" i="11" s="1"/>
  <c r="J33" i="11"/>
  <c r="J9" i="11" s="1"/>
  <c r="O35" i="11"/>
  <c r="O50" i="11"/>
  <c r="E33" i="11" l="1"/>
  <c r="E10" i="11"/>
  <c r="N33" i="11"/>
  <c r="N9" i="11" s="1"/>
  <c r="N10" i="11"/>
  <c r="D33" i="11"/>
  <c r="G33" i="11"/>
  <c r="G9" i="11" s="1"/>
  <c r="E9" i="11"/>
  <c r="O11" i="11"/>
  <c r="O14" i="11"/>
  <c r="D9" i="11"/>
  <c r="C15" i="11"/>
  <c r="O16" i="11"/>
  <c r="O34" i="11"/>
  <c r="O33" i="11"/>
  <c r="O40" i="11"/>
  <c r="O39" i="11"/>
  <c r="O45" i="11"/>
  <c r="C9" i="11" l="1"/>
  <c r="O10" i="11"/>
  <c r="O15" i="11"/>
  <c r="O9" i="11" s="1"/>
  <c r="P6" i="12" s="1"/>
</calcChain>
</file>

<file path=xl/sharedStrings.xml><?xml version="1.0" encoding="utf-8"?>
<sst xmlns="http://schemas.openxmlformats.org/spreadsheetml/2006/main" count="96" uniqueCount="23">
  <si>
    <t>Наименование муниципальной программы, структурного элемента/источник финансового обеспечения</t>
  </si>
  <si>
    <t>Всего</t>
  </si>
  <si>
    <t>бюджет муниципального образования, их них:</t>
  </si>
  <si>
    <t>- за счет межбюджетных трансфертов из федерального бюджета</t>
  </si>
  <si>
    <t>- за счет межбюджетных трансфертов из окружного бюджета</t>
  </si>
  <si>
    <t>Внебюджетные источники</t>
  </si>
  <si>
    <t>Муниципальная программа (всего), в том числе:</t>
  </si>
  <si>
    <t xml:space="preserve">Внебюджетные источники </t>
  </si>
  <si>
    <t>Внебюджетные источники  (средства СГМУП «Горводоканал», СГМУП «ГТС»)</t>
  </si>
  <si>
    <t>4. Финансовое обеспечение муниципальной программы</t>
  </si>
  <si>
    <t>1. Муниципальный проект  «Создание (реконструкция) коммунальных объектов»  (всего), в том числе:</t>
  </si>
  <si>
    <t>Объем финансового обеспечения по годам реализации,  рублей</t>
  </si>
  <si>
    <t>- за счет средств местного бюджета</t>
  </si>
  <si>
    <t>2. Муниципальный проект  «Модернизация коммунальной инфраструктуры»  (всего), в том числе:</t>
  </si>
  <si>
    <t>3. Комплекс процессных мероприятий «Обеспечение надежности и качества предоставления коммунальных услуг»</t>
  </si>
  <si>
    <t xml:space="preserve">4. Комплекс процессных мероприятий «Обеспечение равных прав потребителей на получение энергетических ресурсов» </t>
  </si>
  <si>
    <t xml:space="preserve">5. Комплекс процессных мероприятий «Разработка и актуализация схем тепло-, водоснабжения и водоотведения  муниципального образования городской округ Сургут» </t>
  </si>
  <si>
    <t xml:space="preserve">6. Комплекс процессных мероприятий «Реализация энергосберегающих мероприятий (проектов) в отраслях экономики» </t>
  </si>
  <si>
    <t xml:space="preserve">5. Комплекс процессных мероприятий «Разработка и актуализация схем тепло-, водоснабжения и водоотведения  города Сургута» </t>
  </si>
  <si>
    <t>к постановлению</t>
  </si>
  <si>
    <t>Администрации города</t>
  </si>
  <si>
    <t>от _________ №___________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</si>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</sst>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ahoma"/>
      <family val="2"/>
      <charset val="204"/>
    </font>
    <font>
      <sz val="8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4" fontId="1" fillId="2" borderId="0" xfId="0" applyNumberFormat="1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Border="1"/>
    <xf numFmtId="164" fontId="1" fillId="2" borderId="0" xfId="0" applyNumberFormat="1" applyFont="1" applyFill="1" applyBorder="1" applyAlignment="1">
      <alignment horizontal="center" vertical="top"/>
    </xf>
    <xf numFmtId="0" fontId="1" fillId="0" borderId="0" xfId="0" applyFont="1" applyFill="1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/>
    </xf>
    <xf numFmtId="4" fontId="2" fillId="0" borderId="0" xfId="0" applyNumberFormat="1" applyFont="1" applyFill="1"/>
    <xf numFmtId="4" fontId="3" fillId="0" borderId="0" xfId="0" applyNumberFormat="1" applyFont="1" applyFill="1"/>
    <xf numFmtId="4" fontId="1" fillId="2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" fontId="1" fillId="2" borderId="0" xfId="0" applyNumberFormat="1" applyFont="1" applyFill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0" xfId="0" applyNumberFormat="1" applyFont="1" applyFill="1" applyAlignment="1">
      <alignment vertical="top"/>
    </xf>
    <xf numFmtId="4" fontId="1" fillId="0" borderId="0" xfId="0" applyNumberFormat="1" applyFont="1" applyFill="1" applyBorder="1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52"/>
  <sheetViews>
    <sheetView showGridLines="0" tabSelected="1" view="pageBreakPreview" zoomScale="68" zoomScaleNormal="100" zoomScaleSheetLayoutView="68" zoomScalePageLayoutView="110" workbookViewId="0">
      <selection activeCell="H14" sqref="H14"/>
    </sheetView>
  </sheetViews>
  <sheetFormatPr defaultRowHeight="18.75" x14ac:dyDescent="0.3"/>
  <cols>
    <col min="1" max="1" width="3.5703125" style="1" customWidth="1"/>
    <col min="2" max="2" width="85" style="1" customWidth="1"/>
    <col min="3" max="3" width="20.7109375" style="1" customWidth="1"/>
    <col min="4" max="8" width="20.5703125" style="1" customWidth="1"/>
    <col min="9" max="9" width="20.5703125" style="7" customWidth="1"/>
    <col min="10" max="12" width="20.5703125" style="1" customWidth="1"/>
    <col min="13" max="13" width="21" style="1" customWidth="1"/>
    <col min="14" max="14" width="20.5703125" style="1" customWidth="1"/>
    <col min="15" max="15" width="25.140625" style="2" customWidth="1"/>
    <col min="16" max="16" width="28.28515625" style="1" customWidth="1"/>
    <col min="17" max="17" width="23.85546875" style="1" customWidth="1"/>
    <col min="18" max="18" width="22.5703125" style="1" customWidth="1"/>
    <col min="19" max="19" width="11.28515625" style="1" customWidth="1"/>
    <col min="20" max="20" width="11.42578125" style="1" customWidth="1"/>
    <col min="21" max="21" width="13.140625" style="1" customWidth="1"/>
    <col min="22" max="22" width="12.42578125" style="1" customWidth="1"/>
    <col min="23" max="23" width="12.85546875" style="1" customWidth="1"/>
    <col min="24" max="24" width="11.85546875" style="1" customWidth="1"/>
    <col min="25" max="25" width="12.5703125" style="1" customWidth="1"/>
    <col min="26" max="26" width="13.7109375" style="1" customWidth="1"/>
    <col min="27" max="16384" width="9.140625" style="1"/>
  </cols>
  <sheetData>
    <row r="1" spans="1:18" ht="21" customHeight="1" x14ac:dyDescent="0.3">
      <c r="M1" s="21" t="s">
        <v>22</v>
      </c>
      <c r="N1" s="21"/>
    </row>
    <row r="2" spans="1:18" x14ac:dyDescent="0.3">
      <c r="M2" s="22" t="s">
        <v>19</v>
      </c>
      <c r="N2" s="22"/>
    </row>
    <row r="3" spans="1:18" x14ac:dyDescent="0.3">
      <c r="M3" s="22" t="s">
        <v>20</v>
      </c>
      <c r="N3" s="22"/>
    </row>
    <row r="4" spans="1:18" x14ac:dyDescent="0.3">
      <c r="M4" s="22" t="s">
        <v>21</v>
      </c>
      <c r="N4" s="22"/>
    </row>
    <row r="5" spans="1:18" ht="39.75" customHeight="1" x14ac:dyDescent="0.3">
      <c r="A5" s="24" t="s">
        <v>9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3"/>
    </row>
    <row r="6" spans="1:18" ht="33.75" customHeight="1" x14ac:dyDescent="0.3">
      <c r="A6" s="25" t="s">
        <v>0</v>
      </c>
      <c r="B6" s="25"/>
      <c r="C6" s="25" t="s">
        <v>11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8" ht="26.25" customHeight="1" x14ac:dyDescent="0.3">
      <c r="A7" s="25"/>
      <c r="B7" s="25"/>
      <c r="C7" s="18">
        <v>2025</v>
      </c>
      <c r="D7" s="18">
        <v>2026</v>
      </c>
      <c r="E7" s="18">
        <v>2027</v>
      </c>
      <c r="F7" s="18">
        <v>2028</v>
      </c>
      <c r="G7" s="18">
        <v>2029</v>
      </c>
      <c r="H7" s="18">
        <v>2030</v>
      </c>
      <c r="I7" s="15">
        <v>2031</v>
      </c>
      <c r="J7" s="18">
        <v>2032</v>
      </c>
      <c r="K7" s="18">
        <v>2033</v>
      </c>
      <c r="L7" s="18">
        <v>2034</v>
      </c>
      <c r="M7" s="18">
        <v>2035</v>
      </c>
      <c r="N7" s="18">
        <v>2036</v>
      </c>
      <c r="O7" s="18" t="s">
        <v>1</v>
      </c>
      <c r="P7" s="3"/>
    </row>
    <row r="8" spans="1:18" s="4" customFormat="1" ht="21" customHeight="1" x14ac:dyDescent="0.25">
      <c r="A8" s="25">
        <v>1</v>
      </c>
      <c r="B8" s="25"/>
      <c r="C8" s="18">
        <v>2</v>
      </c>
      <c r="D8" s="18">
        <v>3</v>
      </c>
      <c r="E8" s="18">
        <v>4</v>
      </c>
      <c r="F8" s="18">
        <v>5</v>
      </c>
      <c r="G8" s="18">
        <v>6</v>
      </c>
      <c r="H8" s="18">
        <v>7</v>
      </c>
      <c r="I8" s="15">
        <v>8</v>
      </c>
      <c r="J8" s="18">
        <v>9</v>
      </c>
      <c r="K8" s="18">
        <v>10</v>
      </c>
      <c r="L8" s="18">
        <v>11</v>
      </c>
      <c r="M8" s="18">
        <v>12</v>
      </c>
      <c r="N8" s="18">
        <v>13</v>
      </c>
      <c r="O8" s="18">
        <v>14</v>
      </c>
      <c r="P8" s="19"/>
    </row>
    <row r="9" spans="1:18" ht="31.5" customHeight="1" x14ac:dyDescent="0.3">
      <c r="A9" s="26" t="s">
        <v>6</v>
      </c>
      <c r="B9" s="26"/>
      <c r="C9" s="13">
        <f>C15+C27+C33+C39+C45+C21</f>
        <v>728524746.35000002</v>
      </c>
      <c r="D9" s="13">
        <f t="shared" ref="D9:O9" si="0">D15+D27+D33+D39+D45+D21</f>
        <v>1017319304.89</v>
      </c>
      <c r="E9" s="13">
        <f t="shared" si="0"/>
        <v>333625257.45999998</v>
      </c>
      <c r="F9" s="13">
        <f t="shared" si="0"/>
        <v>194768190</v>
      </c>
      <c r="G9" s="13">
        <f t="shared" si="0"/>
        <v>169740200</v>
      </c>
      <c r="H9" s="13">
        <f t="shared" si="0"/>
        <v>171986200</v>
      </c>
      <c r="I9" s="13">
        <f t="shared" si="0"/>
        <v>174323200</v>
      </c>
      <c r="J9" s="13">
        <f t="shared" si="0"/>
        <v>176752785</v>
      </c>
      <c r="K9" s="13">
        <f t="shared" si="0"/>
        <v>179280200</v>
      </c>
      <c r="L9" s="13">
        <f t="shared" si="0"/>
        <v>181908200</v>
      </c>
      <c r="M9" s="13">
        <f t="shared" si="0"/>
        <v>184641200</v>
      </c>
      <c r="N9" s="13">
        <f t="shared" si="0"/>
        <v>178425200</v>
      </c>
      <c r="O9" s="13">
        <f t="shared" si="0"/>
        <v>3691294683.6999998</v>
      </c>
      <c r="P9" s="16"/>
      <c r="Q9" s="16"/>
      <c r="R9" s="16"/>
    </row>
    <row r="10" spans="1:18" ht="26.25" customHeight="1" x14ac:dyDescent="0.3">
      <c r="A10" s="26" t="s">
        <v>2</v>
      </c>
      <c r="B10" s="26"/>
      <c r="C10" s="13">
        <f>C16+C28+C34+C40+C46+C21</f>
        <v>658469860.35000002</v>
      </c>
      <c r="D10" s="13">
        <f>D16+D28+D34+D40+D46+D21</f>
        <v>968480848.88999999</v>
      </c>
      <c r="E10" s="13">
        <f t="shared" ref="E10:O10" si="1">E16+E28+E34+E40+E46+E21</f>
        <v>286507437.45999998</v>
      </c>
      <c r="F10" s="13">
        <f t="shared" si="1"/>
        <v>165783000</v>
      </c>
      <c r="G10" s="13">
        <f t="shared" si="1"/>
        <v>167943000</v>
      </c>
      <c r="H10" s="13">
        <f t="shared" si="1"/>
        <v>170189000</v>
      </c>
      <c r="I10" s="13">
        <f t="shared" si="1"/>
        <v>172526000</v>
      </c>
      <c r="J10" s="13">
        <f t="shared" si="1"/>
        <v>174955585</v>
      </c>
      <c r="K10" s="13">
        <f t="shared" si="1"/>
        <v>177483000</v>
      </c>
      <c r="L10" s="13">
        <f t="shared" si="1"/>
        <v>180111000</v>
      </c>
      <c r="M10" s="13">
        <f t="shared" si="1"/>
        <v>182844000</v>
      </c>
      <c r="N10" s="13">
        <f t="shared" si="1"/>
        <v>176628000</v>
      </c>
      <c r="O10" s="13">
        <f t="shared" si="1"/>
        <v>3481920731.6999998</v>
      </c>
      <c r="P10" s="16"/>
      <c r="Q10" s="16"/>
      <c r="R10" s="16"/>
    </row>
    <row r="11" spans="1:18" ht="31.5" customHeight="1" x14ac:dyDescent="0.3">
      <c r="A11" s="30" t="s">
        <v>3</v>
      </c>
      <c r="B11" s="30"/>
      <c r="C11" s="13">
        <f>C17+C29+C35+C41+C47+C23</f>
        <v>42059900</v>
      </c>
      <c r="D11" s="13">
        <f t="shared" ref="D11:O11" si="2">D17+D29+D35+D41+D47+D23</f>
        <v>105199600</v>
      </c>
      <c r="E11" s="13">
        <f t="shared" si="2"/>
        <v>46855700</v>
      </c>
      <c r="F11" s="13">
        <f t="shared" si="2"/>
        <v>0</v>
      </c>
      <c r="G11" s="13">
        <f t="shared" si="2"/>
        <v>0</v>
      </c>
      <c r="H11" s="13">
        <f t="shared" si="2"/>
        <v>0</v>
      </c>
      <c r="I11" s="13">
        <f t="shared" si="2"/>
        <v>0</v>
      </c>
      <c r="J11" s="13">
        <f t="shared" si="2"/>
        <v>0</v>
      </c>
      <c r="K11" s="13">
        <f t="shared" si="2"/>
        <v>0</v>
      </c>
      <c r="L11" s="13">
        <f t="shared" si="2"/>
        <v>0</v>
      </c>
      <c r="M11" s="13">
        <f t="shared" si="2"/>
        <v>0</v>
      </c>
      <c r="N11" s="13">
        <f t="shared" si="2"/>
        <v>0</v>
      </c>
      <c r="O11" s="13">
        <f t="shared" si="2"/>
        <v>194115200</v>
      </c>
      <c r="P11" s="16"/>
      <c r="Q11" s="16"/>
      <c r="R11" s="16"/>
    </row>
    <row r="12" spans="1:18" ht="31.5" customHeight="1" x14ac:dyDescent="0.3">
      <c r="A12" s="30" t="s">
        <v>4</v>
      </c>
      <c r="B12" s="30"/>
      <c r="C12" s="13">
        <f>C18+C30+C36+C42+C48+C24</f>
        <v>425599592.73000002</v>
      </c>
      <c r="D12" s="13">
        <f t="shared" ref="D12:O12" si="3">D18+D30+D36+D42+D48+D24</f>
        <v>676904000</v>
      </c>
      <c r="E12" s="13">
        <f t="shared" si="3"/>
        <v>180627400</v>
      </c>
      <c r="F12" s="13">
        <f t="shared" si="3"/>
        <v>95647000</v>
      </c>
      <c r="G12" s="13">
        <f t="shared" si="3"/>
        <v>95647000</v>
      </c>
      <c r="H12" s="13">
        <f t="shared" si="3"/>
        <v>95647000</v>
      </c>
      <c r="I12" s="13">
        <f t="shared" si="3"/>
        <v>95647000</v>
      </c>
      <c r="J12" s="13">
        <f t="shared" si="3"/>
        <v>95647000</v>
      </c>
      <c r="K12" s="13">
        <f t="shared" si="3"/>
        <v>95647000</v>
      </c>
      <c r="L12" s="13">
        <f t="shared" si="3"/>
        <v>95647000</v>
      </c>
      <c r="M12" s="13">
        <f t="shared" si="3"/>
        <v>95647000</v>
      </c>
      <c r="N12" s="13">
        <f t="shared" si="3"/>
        <v>86588000</v>
      </c>
      <c r="O12" s="13">
        <f t="shared" si="3"/>
        <v>2134894992.73</v>
      </c>
      <c r="P12" s="16"/>
      <c r="Q12" s="16"/>
      <c r="R12" s="16"/>
    </row>
    <row r="13" spans="1:18" ht="31.5" customHeight="1" x14ac:dyDescent="0.3">
      <c r="A13" s="27" t="s">
        <v>12</v>
      </c>
      <c r="B13" s="28"/>
      <c r="C13" s="13">
        <f>C19+C31+C37+C43+C49+C25</f>
        <v>190810367.62</v>
      </c>
      <c r="D13" s="13">
        <f t="shared" ref="D13:O13" si="4">D19+D31+D37+D43+D49+D25</f>
        <v>186377248.88999999</v>
      </c>
      <c r="E13" s="13">
        <f t="shared" si="4"/>
        <v>59024337.460000001</v>
      </c>
      <c r="F13" s="13">
        <f t="shared" si="4"/>
        <v>70136000</v>
      </c>
      <c r="G13" s="13">
        <f t="shared" si="4"/>
        <v>72296000</v>
      </c>
      <c r="H13" s="13">
        <f t="shared" si="4"/>
        <v>74542000</v>
      </c>
      <c r="I13" s="13">
        <f t="shared" si="4"/>
        <v>76879000</v>
      </c>
      <c r="J13" s="13">
        <f t="shared" si="4"/>
        <v>79308585</v>
      </c>
      <c r="K13" s="13">
        <f t="shared" si="4"/>
        <v>81836000</v>
      </c>
      <c r="L13" s="13">
        <f t="shared" si="4"/>
        <v>84464000</v>
      </c>
      <c r="M13" s="13">
        <f t="shared" si="4"/>
        <v>87197000</v>
      </c>
      <c r="N13" s="13">
        <f t="shared" si="4"/>
        <v>90040000</v>
      </c>
      <c r="O13" s="13">
        <f t="shared" si="4"/>
        <v>1152910538.97</v>
      </c>
      <c r="P13" s="16"/>
      <c r="Q13" s="16"/>
      <c r="R13" s="16"/>
    </row>
    <row r="14" spans="1:18" ht="31.5" customHeight="1" x14ac:dyDescent="0.3">
      <c r="A14" s="30" t="s">
        <v>5</v>
      </c>
      <c r="B14" s="30"/>
      <c r="C14" s="13">
        <f>C20+C32+C38+C44+C50+C26</f>
        <v>70054886</v>
      </c>
      <c r="D14" s="13">
        <f t="shared" ref="D14:O14" si="5">D20+D32+D38+D44+D50+D26</f>
        <v>48838456</v>
      </c>
      <c r="E14" s="13">
        <f t="shared" si="5"/>
        <v>47117820</v>
      </c>
      <c r="F14" s="13">
        <f t="shared" si="5"/>
        <v>28985190</v>
      </c>
      <c r="G14" s="13">
        <f t="shared" si="5"/>
        <v>1797200</v>
      </c>
      <c r="H14" s="13">
        <f t="shared" si="5"/>
        <v>1797200</v>
      </c>
      <c r="I14" s="13">
        <f t="shared" si="5"/>
        <v>1797200</v>
      </c>
      <c r="J14" s="13">
        <f t="shared" si="5"/>
        <v>1797200</v>
      </c>
      <c r="K14" s="13">
        <f t="shared" si="5"/>
        <v>1797200</v>
      </c>
      <c r="L14" s="13">
        <f t="shared" si="5"/>
        <v>1797200</v>
      </c>
      <c r="M14" s="13">
        <f t="shared" si="5"/>
        <v>1797200</v>
      </c>
      <c r="N14" s="13">
        <f t="shared" si="5"/>
        <v>1797200</v>
      </c>
      <c r="O14" s="13">
        <f t="shared" si="5"/>
        <v>209373952</v>
      </c>
      <c r="P14" s="16"/>
      <c r="Q14" s="16"/>
      <c r="R14" s="16"/>
    </row>
    <row r="15" spans="1:18" s="7" customFormat="1" ht="42.75" customHeight="1" x14ac:dyDescent="0.3">
      <c r="A15" s="29" t="s">
        <v>10</v>
      </c>
      <c r="B15" s="29"/>
      <c r="C15" s="14">
        <f>C16+C20</f>
        <v>324018978.87</v>
      </c>
      <c r="D15" s="14">
        <f>D16+D20</f>
        <v>190000000</v>
      </c>
      <c r="E15" s="14">
        <f t="shared" ref="E15:N15" si="6">E16+E20</f>
        <v>0</v>
      </c>
      <c r="F15" s="14">
        <f t="shared" si="6"/>
        <v>0</v>
      </c>
      <c r="G15" s="14">
        <f t="shared" si="6"/>
        <v>0</v>
      </c>
      <c r="H15" s="14">
        <f t="shared" si="6"/>
        <v>0</v>
      </c>
      <c r="I15" s="14">
        <f t="shared" si="6"/>
        <v>0</v>
      </c>
      <c r="J15" s="14">
        <f>J16+J20</f>
        <v>0</v>
      </c>
      <c r="K15" s="14">
        <f t="shared" si="6"/>
        <v>0</v>
      </c>
      <c r="L15" s="14">
        <f t="shared" si="6"/>
        <v>0</v>
      </c>
      <c r="M15" s="14">
        <f t="shared" si="6"/>
        <v>0</v>
      </c>
      <c r="N15" s="14">
        <f t="shared" si="6"/>
        <v>0</v>
      </c>
      <c r="O15" s="14">
        <f>SUM(C15:N15)</f>
        <v>514018978.87</v>
      </c>
      <c r="P15" s="16"/>
      <c r="Q15" s="16"/>
      <c r="R15" s="16"/>
    </row>
    <row r="16" spans="1:18" s="7" customFormat="1" ht="31.5" customHeight="1" x14ac:dyDescent="0.3">
      <c r="A16" s="29" t="s">
        <v>2</v>
      </c>
      <c r="B16" s="29"/>
      <c r="C16" s="14">
        <f>C17+C18+C19</f>
        <v>324018978.87</v>
      </c>
      <c r="D16" s="14">
        <f t="shared" ref="D16:N16" si="7">D17+D18+D19</f>
        <v>190000000</v>
      </c>
      <c r="E16" s="14">
        <f t="shared" si="7"/>
        <v>0</v>
      </c>
      <c r="F16" s="14">
        <f t="shared" si="7"/>
        <v>0</v>
      </c>
      <c r="G16" s="14">
        <f t="shared" si="7"/>
        <v>0</v>
      </c>
      <c r="H16" s="14">
        <f t="shared" si="7"/>
        <v>0</v>
      </c>
      <c r="I16" s="14">
        <f t="shared" si="7"/>
        <v>0</v>
      </c>
      <c r="J16" s="14">
        <f t="shared" si="7"/>
        <v>0</v>
      </c>
      <c r="K16" s="14">
        <f t="shared" si="7"/>
        <v>0</v>
      </c>
      <c r="L16" s="14">
        <f t="shared" si="7"/>
        <v>0</v>
      </c>
      <c r="M16" s="14">
        <f t="shared" si="7"/>
        <v>0</v>
      </c>
      <c r="N16" s="14">
        <f t="shared" si="7"/>
        <v>0</v>
      </c>
      <c r="O16" s="14">
        <f>SUM(C16:N16)</f>
        <v>514018978.87</v>
      </c>
      <c r="P16" s="16"/>
      <c r="Q16" s="16"/>
      <c r="R16" s="16"/>
    </row>
    <row r="17" spans="1:18" s="7" customFormat="1" ht="31.5" customHeight="1" x14ac:dyDescent="0.3">
      <c r="A17" s="23" t="s">
        <v>3</v>
      </c>
      <c r="B17" s="23"/>
      <c r="C17" s="14">
        <f>0/1000</f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f>SUM(C17:N17)</f>
        <v>0</v>
      </c>
      <c r="P17" s="16"/>
      <c r="Q17" s="16"/>
      <c r="R17" s="16"/>
    </row>
    <row r="18" spans="1:18" s="7" customFormat="1" ht="31.5" customHeight="1" x14ac:dyDescent="0.3">
      <c r="A18" s="23" t="s">
        <v>4</v>
      </c>
      <c r="B18" s="23"/>
      <c r="C18" s="14">
        <v>248816192.72999999</v>
      </c>
      <c r="D18" s="14">
        <v>152000000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f>SUM(C18:N18)</f>
        <v>400816192.73000002</v>
      </c>
      <c r="P18" s="16"/>
      <c r="Q18" s="16"/>
      <c r="R18" s="16"/>
    </row>
    <row r="19" spans="1:18" s="7" customFormat="1" ht="31.5" customHeight="1" x14ac:dyDescent="0.3">
      <c r="A19" s="27" t="s">
        <v>12</v>
      </c>
      <c r="B19" s="28"/>
      <c r="C19" s="14">
        <v>75202786.140000001</v>
      </c>
      <c r="D19" s="14">
        <v>38000000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f t="shared" ref="O19:O20" si="8">SUM(C19:N19)</f>
        <v>113202786.14</v>
      </c>
      <c r="P19" s="16"/>
      <c r="Q19" s="16"/>
      <c r="R19" s="16"/>
    </row>
    <row r="20" spans="1:18" s="7" customFormat="1" ht="28.5" customHeight="1" x14ac:dyDescent="0.3">
      <c r="A20" s="23" t="s">
        <v>7</v>
      </c>
      <c r="B20" s="23"/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f t="shared" si="8"/>
        <v>0</v>
      </c>
      <c r="P20" s="16"/>
      <c r="Q20" s="16"/>
      <c r="R20" s="16"/>
    </row>
    <row r="21" spans="1:18" s="7" customFormat="1" ht="41.25" customHeight="1" x14ac:dyDescent="0.3">
      <c r="A21" s="29" t="s">
        <v>13</v>
      </c>
      <c r="B21" s="29"/>
      <c r="C21" s="14">
        <f>C22+C26</f>
        <v>211365006.44999999</v>
      </c>
      <c r="D21" s="14">
        <f>D22+D26</f>
        <v>711999600</v>
      </c>
      <c r="E21" s="14">
        <f t="shared" ref="E21:I21" si="9">E22+E26</f>
        <v>223909400</v>
      </c>
      <c r="F21" s="14">
        <f t="shared" si="9"/>
        <v>0</v>
      </c>
      <c r="G21" s="14">
        <f t="shared" si="9"/>
        <v>0</v>
      </c>
      <c r="H21" s="14">
        <f t="shared" si="9"/>
        <v>0</v>
      </c>
      <c r="I21" s="14">
        <f t="shared" si="9"/>
        <v>0</v>
      </c>
      <c r="J21" s="14">
        <f>J22+J26</f>
        <v>0</v>
      </c>
      <c r="K21" s="14">
        <f t="shared" ref="K21:N21" si="10">K22+K26</f>
        <v>0</v>
      </c>
      <c r="L21" s="14">
        <f t="shared" si="10"/>
        <v>0</v>
      </c>
      <c r="M21" s="14">
        <f t="shared" si="10"/>
        <v>0</v>
      </c>
      <c r="N21" s="14">
        <f t="shared" si="10"/>
        <v>0</v>
      </c>
      <c r="O21" s="14">
        <f>SUM(C21:N21)</f>
        <v>1147274006.45</v>
      </c>
      <c r="P21" s="16"/>
      <c r="Q21" s="16"/>
      <c r="R21" s="16"/>
    </row>
    <row r="22" spans="1:18" s="7" customFormat="1" ht="31.5" customHeight="1" x14ac:dyDescent="0.3">
      <c r="A22" s="29" t="s">
        <v>2</v>
      </c>
      <c r="B22" s="29"/>
      <c r="C22" s="14">
        <f>C23+C24+C25</f>
        <v>211365006.44999999</v>
      </c>
      <c r="D22" s="14">
        <f t="shared" ref="D22:N22" si="11">D23+D24+D25</f>
        <v>711999600</v>
      </c>
      <c r="E22" s="14">
        <f t="shared" si="11"/>
        <v>223909400</v>
      </c>
      <c r="F22" s="14">
        <f t="shared" si="11"/>
        <v>0</v>
      </c>
      <c r="G22" s="14">
        <f t="shared" si="11"/>
        <v>0</v>
      </c>
      <c r="H22" s="14">
        <f t="shared" si="11"/>
        <v>0</v>
      </c>
      <c r="I22" s="14">
        <f t="shared" si="11"/>
        <v>0</v>
      </c>
      <c r="J22" s="14">
        <f t="shared" si="11"/>
        <v>0</v>
      </c>
      <c r="K22" s="14">
        <f t="shared" si="11"/>
        <v>0</v>
      </c>
      <c r="L22" s="14">
        <f t="shared" si="11"/>
        <v>0</v>
      </c>
      <c r="M22" s="14">
        <f t="shared" si="11"/>
        <v>0</v>
      </c>
      <c r="N22" s="14">
        <f t="shared" si="11"/>
        <v>0</v>
      </c>
      <c r="O22" s="14">
        <f>SUM(C22:N22)</f>
        <v>1147274006.45</v>
      </c>
      <c r="P22" s="16"/>
      <c r="Q22" s="16"/>
      <c r="R22" s="16"/>
    </row>
    <row r="23" spans="1:18" s="7" customFormat="1" ht="31.5" customHeight="1" x14ac:dyDescent="0.3">
      <c r="A23" s="23" t="s">
        <v>3</v>
      </c>
      <c r="B23" s="23"/>
      <c r="C23" s="14">
        <f>36244900+5815000</f>
        <v>42059900</v>
      </c>
      <c r="D23" s="14">
        <f>38963600+66236000</f>
        <v>105199600</v>
      </c>
      <c r="E23" s="14">
        <v>46855700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f>SUM(C23:N23)</f>
        <v>194115200</v>
      </c>
      <c r="P23" s="16"/>
      <c r="Q23" s="16"/>
      <c r="R23" s="16"/>
    </row>
    <row r="24" spans="1:18" s="7" customFormat="1" ht="31.5" customHeight="1" x14ac:dyDescent="0.3">
      <c r="A24" s="23" t="s">
        <v>4</v>
      </c>
      <c r="B24" s="23"/>
      <c r="C24" s="14">
        <f>143757400-8319800</f>
        <v>135437600</v>
      </c>
      <c r="D24" s="14">
        <f>143289100+342150900</f>
        <v>485440000</v>
      </c>
      <c r="E24" s="14">
        <v>141642900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f>SUM(C24:N24)</f>
        <v>762520500</v>
      </c>
      <c r="P24" s="16"/>
      <c r="Q24" s="16"/>
      <c r="R24" s="16"/>
    </row>
    <row r="25" spans="1:18" s="7" customFormat="1" ht="31.5" customHeight="1" x14ac:dyDescent="0.3">
      <c r="A25" s="27" t="s">
        <v>12</v>
      </c>
      <c r="B25" s="28"/>
      <c r="C25" s="14">
        <f>35939400-2071893.55</f>
        <v>33867506.450000003</v>
      </c>
      <c r="D25" s="14">
        <f>35822300+85537700</f>
        <v>121360000</v>
      </c>
      <c r="E25" s="14">
        <v>35410800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f t="shared" ref="O25:O26" si="12">SUM(C25:N25)</f>
        <v>190638306.44999999</v>
      </c>
      <c r="P25" s="16"/>
      <c r="Q25" s="16"/>
      <c r="R25" s="16"/>
    </row>
    <row r="26" spans="1:18" s="7" customFormat="1" ht="28.5" customHeight="1" x14ac:dyDescent="0.3">
      <c r="A26" s="23" t="s">
        <v>7</v>
      </c>
      <c r="B26" s="23"/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f t="shared" si="12"/>
        <v>0</v>
      </c>
      <c r="P26" s="16"/>
      <c r="Q26" s="16"/>
      <c r="R26" s="16"/>
    </row>
    <row r="27" spans="1:18" s="7" customFormat="1" ht="46.5" customHeight="1" x14ac:dyDescent="0.3">
      <c r="A27" s="31" t="s">
        <v>14</v>
      </c>
      <c r="B27" s="32"/>
      <c r="C27" s="14">
        <f>C32+C28</f>
        <v>43288750</v>
      </c>
      <c r="D27" s="14">
        <f>D32+D28</f>
        <v>36158000</v>
      </c>
      <c r="E27" s="14">
        <f>E32+E28</f>
        <v>35165375</v>
      </c>
      <c r="F27" s="14">
        <f t="shared" ref="F27:M27" si="13">F32+F28</f>
        <v>138159923</v>
      </c>
      <c r="G27" s="14">
        <f t="shared" si="13"/>
        <v>134786589</v>
      </c>
      <c r="H27" s="14">
        <f>H32+H28</f>
        <v>142565923</v>
      </c>
      <c r="I27" s="14">
        <f t="shared" si="13"/>
        <v>144902923</v>
      </c>
      <c r="J27" s="14">
        <f t="shared" si="13"/>
        <v>141799174</v>
      </c>
      <c r="K27" s="14">
        <f t="shared" si="13"/>
        <v>149859923</v>
      </c>
      <c r="L27" s="14">
        <f t="shared" si="13"/>
        <v>152487923</v>
      </c>
      <c r="M27" s="14">
        <f t="shared" si="13"/>
        <v>149687589</v>
      </c>
      <c r="N27" s="14">
        <f>N32+N28</f>
        <v>149004923</v>
      </c>
      <c r="O27" s="14">
        <f t="shared" ref="O27:O36" si="14">SUM(C27:N27)</f>
        <v>1417867015</v>
      </c>
      <c r="P27" s="16"/>
      <c r="Q27" s="16"/>
      <c r="R27" s="16"/>
    </row>
    <row r="28" spans="1:18" s="7" customFormat="1" ht="31.5" customHeight="1" x14ac:dyDescent="0.3">
      <c r="A28" s="31" t="s">
        <v>2</v>
      </c>
      <c r="B28" s="32"/>
      <c r="C28" s="14">
        <f>C29+C30+C31</f>
        <v>43288750</v>
      </c>
      <c r="D28" s="14">
        <f t="shared" ref="D28:N28" si="15">D29+D30+D31</f>
        <v>36158000</v>
      </c>
      <c r="E28" s="14">
        <f t="shared" si="15"/>
        <v>35165375</v>
      </c>
      <c r="F28" s="14">
        <f t="shared" si="15"/>
        <v>138159923</v>
      </c>
      <c r="G28" s="14">
        <f t="shared" si="15"/>
        <v>134786589</v>
      </c>
      <c r="H28" s="14">
        <f t="shared" si="15"/>
        <v>142565923</v>
      </c>
      <c r="I28" s="14">
        <f t="shared" si="15"/>
        <v>144902923</v>
      </c>
      <c r="J28" s="14">
        <f t="shared" si="15"/>
        <v>141799174</v>
      </c>
      <c r="K28" s="14">
        <f t="shared" si="15"/>
        <v>149859923</v>
      </c>
      <c r="L28" s="14">
        <f t="shared" si="15"/>
        <v>152487923</v>
      </c>
      <c r="M28" s="14">
        <f t="shared" si="15"/>
        <v>149687589</v>
      </c>
      <c r="N28" s="14">
        <f t="shared" si="15"/>
        <v>149004923</v>
      </c>
      <c r="O28" s="14">
        <f t="shared" si="14"/>
        <v>1417867015</v>
      </c>
      <c r="P28" s="16"/>
      <c r="Q28" s="16"/>
      <c r="R28" s="16"/>
    </row>
    <row r="29" spans="1:18" s="7" customFormat="1" ht="31.5" customHeight="1" x14ac:dyDescent="0.3">
      <c r="A29" s="27" t="s">
        <v>3</v>
      </c>
      <c r="B29" s="28"/>
      <c r="C29" s="14">
        <f>0/1000</f>
        <v>0</v>
      </c>
      <c r="D29" s="14">
        <f t="shared" ref="D29:N29" si="16">0/1000</f>
        <v>0</v>
      </c>
      <c r="E29" s="14">
        <f t="shared" si="16"/>
        <v>0</v>
      </c>
      <c r="F29" s="14">
        <f t="shared" si="16"/>
        <v>0</v>
      </c>
      <c r="G29" s="14">
        <f t="shared" si="16"/>
        <v>0</v>
      </c>
      <c r="H29" s="14">
        <f t="shared" si="16"/>
        <v>0</v>
      </c>
      <c r="I29" s="14">
        <f t="shared" si="16"/>
        <v>0</v>
      </c>
      <c r="J29" s="14">
        <f t="shared" si="16"/>
        <v>0</v>
      </c>
      <c r="K29" s="14">
        <f t="shared" si="16"/>
        <v>0</v>
      </c>
      <c r="L29" s="14">
        <f t="shared" si="16"/>
        <v>0</v>
      </c>
      <c r="M29" s="14">
        <f t="shared" si="16"/>
        <v>0</v>
      </c>
      <c r="N29" s="14">
        <f t="shared" si="16"/>
        <v>0</v>
      </c>
      <c r="O29" s="14">
        <f t="shared" si="14"/>
        <v>0</v>
      </c>
      <c r="P29" s="16"/>
      <c r="Q29" s="16"/>
      <c r="R29" s="16"/>
    </row>
    <row r="30" spans="1:18" s="7" customFormat="1" ht="31.5" customHeight="1" x14ac:dyDescent="0.3">
      <c r="A30" s="27" t="s">
        <v>4</v>
      </c>
      <c r="B30" s="28"/>
      <c r="C30" s="14">
        <f>29654900+4976100</f>
        <v>34631000</v>
      </c>
      <c r="D30" s="14">
        <v>28926400</v>
      </c>
      <c r="E30" s="14">
        <v>28132300</v>
      </c>
      <c r="F30" s="14">
        <v>84794884</v>
      </c>
      <c r="G30" s="14">
        <v>84794884</v>
      </c>
      <c r="H30" s="14">
        <v>84794884</v>
      </c>
      <c r="I30" s="14">
        <v>84794884</v>
      </c>
      <c r="J30" s="14">
        <v>84794884</v>
      </c>
      <c r="K30" s="14">
        <v>84794884</v>
      </c>
      <c r="L30" s="14">
        <v>84794884</v>
      </c>
      <c r="M30" s="14">
        <v>84794884</v>
      </c>
      <c r="N30" s="14">
        <v>75735884</v>
      </c>
      <c r="O30" s="14">
        <f t="shared" si="14"/>
        <v>845784656</v>
      </c>
      <c r="P30" s="16"/>
      <c r="Q30" s="16"/>
      <c r="R30" s="16"/>
    </row>
    <row r="31" spans="1:18" s="7" customFormat="1" ht="31.5" customHeight="1" x14ac:dyDescent="0.3">
      <c r="A31" s="27" t="s">
        <v>12</v>
      </c>
      <c r="B31" s="28"/>
      <c r="C31" s="14">
        <f>7413725+1244025</f>
        <v>8657750</v>
      </c>
      <c r="D31" s="14">
        <v>7231600</v>
      </c>
      <c r="E31" s="14">
        <v>7033075</v>
      </c>
      <c r="F31" s="14">
        <v>53365039</v>
      </c>
      <c r="G31" s="14">
        <v>49991705</v>
      </c>
      <c r="H31" s="14">
        <v>57771039</v>
      </c>
      <c r="I31" s="14">
        <v>60108039</v>
      </c>
      <c r="J31" s="14">
        <v>57004290</v>
      </c>
      <c r="K31" s="14">
        <v>65065039</v>
      </c>
      <c r="L31" s="14">
        <v>67693039</v>
      </c>
      <c r="M31" s="14">
        <v>64892705</v>
      </c>
      <c r="N31" s="14">
        <v>73269039</v>
      </c>
      <c r="O31" s="14">
        <f t="shared" si="14"/>
        <v>572082359</v>
      </c>
      <c r="P31" s="16"/>
      <c r="Q31" s="16"/>
      <c r="R31" s="16"/>
    </row>
    <row r="32" spans="1:18" s="7" customFormat="1" ht="29.25" customHeight="1" x14ac:dyDescent="0.3">
      <c r="A32" s="27" t="s">
        <v>7</v>
      </c>
      <c r="B32" s="28"/>
      <c r="C32" s="14">
        <f t="shared" ref="C32:N32" si="17">0/1000</f>
        <v>0</v>
      </c>
      <c r="D32" s="14">
        <f t="shared" si="17"/>
        <v>0</v>
      </c>
      <c r="E32" s="14">
        <f t="shared" si="17"/>
        <v>0</v>
      </c>
      <c r="F32" s="14">
        <f t="shared" si="17"/>
        <v>0</v>
      </c>
      <c r="G32" s="14">
        <f t="shared" si="17"/>
        <v>0</v>
      </c>
      <c r="H32" s="14">
        <f t="shared" si="17"/>
        <v>0</v>
      </c>
      <c r="I32" s="14">
        <f t="shared" si="17"/>
        <v>0</v>
      </c>
      <c r="J32" s="14">
        <f t="shared" si="17"/>
        <v>0</v>
      </c>
      <c r="K32" s="14">
        <f t="shared" si="17"/>
        <v>0</v>
      </c>
      <c r="L32" s="14">
        <f t="shared" si="17"/>
        <v>0</v>
      </c>
      <c r="M32" s="14">
        <f t="shared" si="17"/>
        <v>0</v>
      </c>
      <c r="N32" s="14">
        <f t="shared" si="17"/>
        <v>0</v>
      </c>
      <c r="O32" s="14">
        <f t="shared" si="14"/>
        <v>0</v>
      </c>
      <c r="P32" s="16"/>
      <c r="Q32" s="16"/>
      <c r="R32" s="16"/>
    </row>
    <row r="33" spans="1:18" s="7" customFormat="1" ht="40.5" customHeight="1" x14ac:dyDescent="0.3">
      <c r="A33" s="29" t="s">
        <v>15</v>
      </c>
      <c r="B33" s="29"/>
      <c r="C33" s="14">
        <f>C34+C38</f>
        <v>6714800</v>
      </c>
      <c r="D33" s="14">
        <f t="shared" ref="D33:E33" si="18">D34+D38</f>
        <v>10537600</v>
      </c>
      <c r="E33" s="14">
        <f t="shared" si="18"/>
        <v>10852200</v>
      </c>
      <c r="F33" s="14">
        <f>F34+F38</f>
        <v>10852116</v>
      </c>
      <c r="G33" s="14">
        <f t="shared" ref="G33:M33" si="19">G34+G38</f>
        <v>10852116</v>
      </c>
      <c r="H33" s="14">
        <f t="shared" si="19"/>
        <v>10852116</v>
      </c>
      <c r="I33" s="14">
        <f t="shared" si="19"/>
        <v>10852116</v>
      </c>
      <c r="J33" s="14">
        <f t="shared" si="19"/>
        <v>10852116</v>
      </c>
      <c r="K33" s="14">
        <f t="shared" si="19"/>
        <v>10852116</v>
      </c>
      <c r="L33" s="14">
        <f t="shared" si="19"/>
        <v>10852116</v>
      </c>
      <c r="M33" s="14">
        <f t="shared" si="19"/>
        <v>10852116</v>
      </c>
      <c r="N33" s="14">
        <f>N34+N38</f>
        <v>10852116</v>
      </c>
      <c r="O33" s="14">
        <f t="shared" si="14"/>
        <v>125773644</v>
      </c>
      <c r="P33" s="16"/>
      <c r="Q33" s="16"/>
      <c r="R33" s="16"/>
    </row>
    <row r="34" spans="1:18" s="7" customFormat="1" ht="31.5" customHeight="1" x14ac:dyDescent="0.3">
      <c r="A34" s="29" t="s">
        <v>2</v>
      </c>
      <c r="B34" s="29"/>
      <c r="C34" s="14">
        <f>C35+C36+C37</f>
        <v>6714800</v>
      </c>
      <c r="D34" s="14">
        <f t="shared" ref="D34:M34" si="20">D35+D36+D37</f>
        <v>10537600</v>
      </c>
      <c r="E34" s="14">
        <f t="shared" si="20"/>
        <v>10852200</v>
      </c>
      <c r="F34" s="14">
        <f t="shared" si="20"/>
        <v>10852116</v>
      </c>
      <c r="G34" s="14">
        <f t="shared" si="20"/>
        <v>10852116</v>
      </c>
      <c r="H34" s="14">
        <f t="shared" si="20"/>
        <v>10852116</v>
      </c>
      <c r="I34" s="14">
        <f t="shared" si="20"/>
        <v>10852116</v>
      </c>
      <c r="J34" s="14">
        <f t="shared" si="20"/>
        <v>10852116</v>
      </c>
      <c r="K34" s="14">
        <f t="shared" si="20"/>
        <v>10852116</v>
      </c>
      <c r="L34" s="14">
        <f t="shared" si="20"/>
        <v>10852116</v>
      </c>
      <c r="M34" s="14">
        <f t="shared" si="20"/>
        <v>10852116</v>
      </c>
      <c r="N34" s="14">
        <f>N35+N36+N37</f>
        <v>10852116</v>
      </c>
      <c r="O34" s="14">
        <f t="shared" si="14"/>
        <v>125773644</v>
      </c>
      <c r="P34" s="16"/>
      <c r="Q34" s="16"/>
      <c r="R34" s="16"/>
    </row>
    <row r="35" spans="1:18" s="7" customFormat="1" ht="31.5" customHeight="1" x14ac:dyDescent="0.3">
      <c r="A35" s="23" t="s">
        <v>3</v>
      </c>
      <c r="B35" s="23"/>
      <c r="C35" s="14">
        <f>0/1000</f>
        <v>0</v>
      </c>
      <c r="D35" s="14">
        <f t="shared" ref="D35:N35" si="21">0/1000</f>
        <v>0</v>
      </c>
      <c r="E35" s="14">
        <f t="shared" si="21"/>
        <v>0</v>
      </c>
      <c r="F35" s="14">
        <f t="shared" si="21"/>
        <v>0</v>
      </c>
      <c r="G35" s="14">
        <f t="shared" si="21"/>
        <v>0</v>
      </c>
      <c r="H35" s="14">
        <f t="shared" si="21"/>
        <v>0</v>
      </c>
      <c r="I35" s="14">
        <f t="shared" si="21"/>
        <v>0</v>
      </c>
      <c r="J35" s="14">
        <f t="shared" si="21"/>
        <v>0</v>
      </c>
      <c r="K35" s="14">
        <f t="shared" si="21"/>
        <v>0</v>
      </c>
      <c r="L35" s="14">
        <f t="shared" si="21"/>
        <v>0</v>
      </c>
      <c r="M35" s="14">
        <f t="shared" si="21"/>
        <v>0</v>
      </c>
      <c r="N35" s="14">
        <f t="shared" si="21"/>
        <v>0</v>
      </c>
      <c r="O35" s="14">
        <f t="shared" si="14"/>
        <v>0</v>
      </c>
      <c r="P35" s="16"/>
      <c r="Q35" s="16"/>
      <c r="R35" s="16"/>
    </row>
    <row r="36" spans="1:18" s="7" customFormat="1" ht="31.5" customHeight="1" x14ac:dyDescent="0.3">
      <c r="A36" s="23" t="s">
        <v>4</v>
      </c>
      <c r="B36" s="23"/>
      <c r="C36" s="14">
        <f>10230600+2600-3518400</f>
        <v>6714800</v>
      </c>
      <c r="D36" s="14">
        <f>10535000+2600</f>
        <v>10537600</v>
      </c>
      <c r="E36" s="14">
        <f>10849600+2600</f>
        <v>10852200</v>
      </c>
      <c r="F36" s="14">
        <v>10852116</v>
      </c>
      <c r="G36" s="14">
        <v>10852116</v>
      </c>
      <c r="H36" s="14">
        <v>10852116</v>
      </c>
      <c r="I36" s="14">
        <v>10852116</v>
      </c>
      <c r="J36" s="14">
        <v>10852116</v>
      </c>
      <c r="K36" s="14">
        <v>10852116</v>
      </c>
      <c r="L36" s="14">
        <v>10852116</v>
      </c>
      <c r="M36" s="14">
        <v>10852116</v>
      </c>
      <c r="N36" s="14">
        <v>10852116</v>
      </c>
      <c r="O36" s="14">
        <f t="shared" si="14"/>
        <v>125773644</v>
      </c>
      <c r="P36" s="16"/>
      <c r="Q36" s="16"/>
      <c r="R36" s="16"/>
    </row>
    <row r="37" spans="1:18" s="7" customFormat="1" ht="31.5" customHeight="1" x14ac:dyDescent="0.3">
      <c r="A37" s="27" t="s">
        <v>12</v>
      </c>
      <c r="B37" s="28"/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f t="shared" ref="O37:O38" si="22">SUM(C37:N37)</f>
        <v>0</v>
      </c>
      <c r="P37" s="16"/>
      <c r="Q37" s="16"/>
      <c r="R37" s="16"/>
    </row>
    <row r="38" spans="1:18" s="7" customFormat="1" ht="31.5" customHeight="1" x14ac:dyDescent="0.3">
      <c r="A38" s="23" t="s">
        <v>5</v>
      </c>
      <c r="B38" s="23"/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f t="shared" si="22"/>
        <v>0</v>
      </c>
      <c r="P38" s="16"/>
      <c r="Q38" s="16"/>
      <c r="R38" s="16"/>
    </row>
    <row r="39" spans="1:18" s="7" customFormat="1" ht="42.75" customHeight="1" x14ac:dyDescent="0.3">
      <c r="A39" s="29" t="s">
        <v>18</v>
      </c>
      <c r="B39" s="29"/>
      <c r="C39" s="14">
        <f>C40+C44</f>
        <v>8365499.6600000001</v>
      </c>
      <c r="D39" s="14">
        <f t="shared" ref="D39:N39" si="23">D40+D44</f>
        <v>8283333.3300000001</v>
      </c>
      <c r="E39" s="14">
        <f t="shared" si="23"/>
        <v>8283333.3300000001</v>
      </c>
      <c r="F39" s="14">
        <f t="shared" si="23"/>
        <v>5533333</v>
      </c>
      <c r="G39" s="14">
        <f t="shared" si="23"/>
        <v>11066667</v>
      </c>
      <c r="H39" s="14">
        <f t="shared" si="23"/>
        <v>5533333</v>
      </c>
      <c r="I39" s="14">
        <f t="shared" si="23"/>
        <v>5533333</v>
      </c>
      <c r="J39" s="14">
        <f t="shared" si="23"/>
        <v>11066667</v>
      </c>
      <c r="K39" s="14">
        <f t="shared" si="23"/>
        <v>5533333</v>
      </c>
      <c r="L39" s="14">
        <f t="shared" si="23"/>
        <v>5533333</v>
      </c>
      <c r="M39" s="14">
        <f t="shared" si="23"/>
        <v>11066667</v>
      </c>
      <c r="N39" s="14">
        <f t="shared" si="23"/>
        <v>5533333</v>
      </c>
      <c r="O39" s="14">
        <f>SUM(C39:N39)</f>
        <v>91332165.319999993</v>
      </c>
      <c r="P39" s="16"/>
      <c r="Q39" s="16"/>
      <c r="R39" s="16"/>
    </row>
    <row r="40" spans="1:18" s="7" customFormat="1" ht="31.5" customHeight="1" x14ac:dyDescent="0.3">
      <c r="A40" s="29" t="s">
        <v>2</v>
      </c>
      <c r="B40" s="29"/>
      <c r="C40" s="14">
        <f>C41+C42+C43</f>
        <v>8365499.6600000001</v>
      </c>
      <c r="D40" s="14">
        <f t="shared" ref="D40:N40" si="24">D41+D42+D43</f>
        <v>8283333.3300000001</v>
      </c>
      <c r="E40" s="14">
        <f t="shared" si="24"/>
        <v>8283333.3300000001</v>
      </c>
      <c r="F40" s="14">
        <f t="shared" si="24"/>
        <v>5533333</v>
      </c>
      <c r="G40" s="14">
        <f t="shared" si="24"/>
        <v>11066667</v>
      </c>
      <c r="H40" s="14">
        <f t="shared" si="24"/>
        <v>5533333</v>
      </c>
      <c r="I40" s="14">
        <f t="shared" si="24"/>
        <v>5533333</v>
      </c>
      <c r="J40" s="14">
        <f t="shared" si="24"/>
        <v>11066667</v>
      </c>
      <c r="K40" s="14">
        <f t="shared" si="24"/>
        <v>5533333</v>
      </c>
      <c r="L40" s="14">
        <f t="shared" si="24"/>
        <v>5533333</v>
      </c>
      <c r="M40" s="14">
        <f t="shared" si="24"/>
        <v>11066667</v>
      </c>
      <c r="N40" s="14">
        <f t="shared" si="24"/>
        <v>5533333</v>
      </c>
      <c r="O40" s="14">
        <f>SUM(C40:N40)</f>
        <v>91332165.319999993</v>
      </c>
      <c r="P40" s="16"/>
      <c r="Q40" s="16"/>
      <c r="R40" s="16"/>
    </row>
    <row r="41" spans="1:18" s="7" customFormat="1" ht="31.5" customHeight="1" x14ac:dyDescent="0.3">
      <c r="A41" s="23" t="s">
        <v>3</v>
      </c>
      <c r="B41" s="23"/>
      <c r="C41" s="14">
        <f>0/1000</f>
        <v>0</v>
      </c>
      <c r="D41" s="14">
        <f t="shared" ref="D41:N44" si="25">0/1000</f>
        <v>0</v>
      </c>
      <c r="E41" s="14">
        <f t="shared" si="25"/>
        <v>0</v>
      </c>
      <c r="F41" s="14">
        <f t="shared" si="25"/>
        <v>0</v>
      </c>
      <c r="G41" s="14">
        <f t="shared" si="25"/>
        <v>0</v>
      </c>
      <c r="H41" s="14">
        <f t="shared" si="25"/>
        <v>0</v>
      </c>
      <c r="I41" s="14">
        <f t="shared" si="25"/>
        <v>0</v>
      </c>
      <c r="J41" s="14">
        <f t="shared" si="25"/>
        <v>0</v>
      </c>
      <c r="K41" s="14">
        <f t="shared" si="25"/>
        <v>0</v>
      </c>
      <c r="L41" s="14">
        <f t="shared" si="25"/>
        <v>0</v>
      </c>
      <c r="M41" s="14">
        <f t="shared" si="25"/>
        <v>0</v>
      </c>
      <c r="N41" s="14">
        <f t="shared" si="25"/>
        <v>0</v>
      </c>
      <c r="O41" s="14">
        <f>SUM(C41:N41)</f>
        <v>0</v>
      </c>
      <c r="P41" s="16"/>
      <c r="Q41" s="16"/>
      <c r="R41" s="16"/>
    </row>
    <row r="42" spans="1:18" s="7" customFormat="1" ht="31.5" customHeight="1" x14ac:dyDescent="0.3">
      <c r="A42" s="23" t="s">
        <v>4</v>
      </c>
      <c r="B42" s="23"/>
      <c r="C42" s="14">
        <f>0/1000</f>
        <v>0</v>
      </c>
      <c r="D42" s="14">
        <f t="shared" si="25"/>
        <v>0</v>
      </c>
      <c r="E42" s="14">
        <f t="shared" si="25"/>
        <v>0</v>
      </c>
      <c r="F42" s="14">
        <f t="shared" si="25"/>
        <v>0</v>
      </c>
      <c r="G42" s="14">
        <f t="shared" si="25"/>
        <v>0</v>
      </c>
      <c r="H42" s="14">
        <f t="shared" si="25"/>
        <v>0</v>
      </c>
      <c r="I42" s="14">
        <f t="shared" si="25"/>
        <v>0</v>
      </c>
      <c r="J42" s="14">
        <f t="shared" si="25"/>
        <v>0</v>
      </c>
      <c r="K42" s="14">
        <f t="shared" si="25"/>
        <v>0</v>
      </c>
      <c r="L42" s="14">
        <f t="shared" si="25"/>
        <v>0</v>
      </c>
      <c r="M42" s="14">
        <f t="shared" si="25"/>
        <v>0</v>
      </c>
      <c r="N42" s="14">
        <f t="shared" si="25"/>
        <v>0</v>
      </c>
      <c r="O42" s="14">
        <f>SUM(C42:N42)</f>
        <v>0</v>
      </c>
      <c r="P42" s="16"/>
      <c r="Q42" s="16"/>
      <c r="R42" s="16"/>
    </row>
    <row r="43" spans="1:18" s="7" customFormat="1" ht="31.5" customHeight="1" x14ac:dyDescent="0.3">
      <c r="A43" s="27" t="s">
        <v>12</v>
      </c>
      <c r="B43" s="28"/>
      <c r="C43" s="14">
        <f>8450000-84500.34</f>
        <v>8365499.6600000001</v>
      </c>
      <c r="D43" s="14">
        <v>8283333.3300000001</v>
      </c>
      <c r="E43" s="14">
        <v>8283333.3300000001</v>
      </c>
      <c r="F43" s="14">
        <v>5533333</v>
      </c>
      <c r="G43" s="14">
        <f>5533333+5533334</f>
        <v>11066667</v>
      </c>
      <c r="H43" s="14">
        <v>5533333</v>
      </c>
      <c r="I43" s="14">
        <v>5533333</v>
      </c>
      <c r="J43" s="14">
        <f>5533333+5533334</f>
        <v>11066667</v>
      </c>
      <c r="K43" s="14">
        <v>5533333</v>
      </c>
      <c r="L43" s="14">
        <v>5533333</v>
      </c>
      <c r="M43" s="14">
        <f>5533333+5533334</f>
        <v>11066667</v>
      </c>
      <c r="N43" s="14">
        <v>5533333</v>
      </c>
      <c r="O43" s="14">
        <f>SUM(C43:N43)</f>
        <v>91332165.319999993</v>
      </c>
      <c r="P43" s="16"/>
      <c r="Q43" s="16"/>
      <c r="R43" s="16"/>
    </row>
    <row r="44" spans="1:18" s="7" customFormat="1" ht="27" customHeight="1" x14ac:dyDescent="0.3">
      <c r="A44" s="23" t="s">
        <v>5</v>
      </c>
      <c r="B44" s="23"/>
      <c r="C44" s="14">
        <f>0/1000</f>
        <v>0</v>
      </c>
      <c r="D44" s="14">
        <f t="shared" si="25"/>
        <v>0</v>
      </c>
      <c r="E44" s="14">
        <f t="shared" si="25"/>
        <v>0</v>
      </c>
      <c r="F44" s="14">
        <f t="shared" si="25"/>
        <v>0</v>
      </c>
      <c r="G44" s="14">
        <f t="shared" si="25"/>
        <v>0</v>
      </c>
      <c r="H44" s="14">
        <f t="shared" si="25"/>
        <v>0</v>
      </c>
      <c r="I44" s="14">
        <f t="shared" si="25"/>
        <v>0</v>
      </c>
      <c r="J44" s="14">
        <f t="shared" si="25"/>
        <v>0</v>
      </c>
      <c r="K44" s="14">
        <f t="shared" si="25"/>
        <v>0</v>
      </c>
      <c r="L44" s="14">
        <f t="shared" si="25"/>
        <v>0</v>
      </c>
      <c r="M44" s="14">
        <f t="shared" si="25"/>
        <v>0</v>
      </c>
      <c r="N44" s="14">
        <f t="shared" si="25"/>
        <v>0</v>
      </c>
      <c r="O44" s="14">
        <f t="shared" ref="O44" si="26">SUM(C44:N44)</f>
        <v>0</v>
      </c>
      <c r="P44" s="16"/>
      <c r="Q44" s="16"/>
      <c r="R44" s="16"/>
    </row>
    <row r="45" spans="1:18" s="7" customFormat="1" ht="42" customHeight="1" x14ac:dyDescent="0.3">
      <c r="A45" s="29" t="s">
        <v>17</v>
      </c>
      <c r="B45" s="29"/>
      <c r="C45" s="14">
        <f>C46+C50</f>
        <v>134771711.37</v>
      </c>
      <c r="D45" s="14">
        <f t="shared" ref="D45:N45" si="27">D46+D50</f>
        <v>60340771.560000002</v>
      </c>
      <c r="E45" s="14">
        <f t="shared" si="27"/>
        <v>55414949.130000003</v>
      </c>
      <c r="F45" s="14">
        <f>F46+F50</f>
        <v>40222818</v>
      </c>
      <c r="G45" s="14">
        <f t="shared" si="27"/>
        <v>13034828</v>
      </c>
      <c r="H45" s="14">
        <f t="shared" si="27"/>
        <v>13034828</v>
      </c>
      <c r="I45" s="14">
        <f t="shared" si="27"/>
        <v>13034828</v>
      </c>
      <c r="J45" s="14">
        <f t="shared" si="27"/>
        <v>13034828</v>
      </c>
      <c r="K45" s="14">
        <f t="shared" si="27"/>
        <v>13034828</v>
      </c>
      <c r="L45" s="14">
        <f t="shared" si="27"/>
        <v>13034828</v>
      </c>
      <c r="M45" s="14">
        <f t="shared" si="27"/>
        <v>13034828</v>
      </c>
      <c r="N45" s="14">
        <f t="shared" si="27"/>
        <v>13034828</v>
      </c>
      <c r="O45" s="14">
        <f>SUM(C45:N45)</f>
        <v>395028874.06</v>
      </c>
      <c r="P45" s="16"/>
      <c r="Q45" s="16"/>
      <c r="R45" s="16"/>
    </row>
    <row r="46" spans="1:18" s="7" customFormat="1" ht="31.5" customHeight="1" x14ac:dyDescent="0.3">
      <c r="A46" s="29" t="s">
        <v>2</v>
      </c>
      <c r="B46" s="29"/>
      <c r="C46" s="14">
        <f>C47+C48+C49</f>
        <v>64716825.369999997</v>
      </c>
      <c r="D46" s="14">
        <f t="shared" ref="D46:N46" si="28">D47+D48+D49</f>
        <v>11502315.560000001</v>
      </c>
      <c r="E46" s="14">
        <f t="shared" si="28"/>
        <v>8297129.1299999999</v>
      </c>
      <c r="F46" s="14">
        <f t="shared" si="28"/>
        <v>11237628</v>
      </c>
      <c r="G46" s="14">
        <f t="shared" si="28"/>
        <v>11237628</v>
      </c>
      <c r="H46" s="14">
        <f t="shared" si="28"/>
        <v>11237628</v>
      </c>
      <c r="I46" s="14">
        <f t="shared" si="28"/>
        <v>11237628</v>
      </c>
      <c r="J46" s="14">
        <f t="shared" si="28"/>
        <v>11237628</v>
      </c>
      <c r="K46" s="14">
        <f t="shared" si="28"/>
        <v>11237628</v>
      </c>
      <c r="L46" s="14">
        <f t="shared" si="28"/>
        <v>11237628</v>
      </c>
      <c r="M46" s="14">
        <f t="shared" si="28"/>
        <v>11237628</v>
      </c>
      <c r="N46" s="14">
        <f t="shared" si="28"/>
        <v>11237628</v>
      </c>
      <c r="O46" s="14">
        <f>SUM(C46:N46)</f>
        <v>185654922.06</v>
      </c>
      <c r="P46" s="16"/>
      <c r="Q46" s="16"/>
      <c r="R46" s="16"/>
    </row>
    <row r="47" spans="1:18" s="7" customFormat="1" ht="31.5" customHeight="1" x14ac:dyDescent="0.3">
      <c r="A47" s="23" t="s">
        <v>3</v>
      </c>
      <c r="B47" s="23"/>
      <c r="C47" s="14">
        <f>0/1000</f>
        <v>0</v>
      </c>
      <c r="D47" s="14">
        <f t="shared" ref="D47:N48" si="29">0/1000</f>
        <v>0</v>
      </c>
      <c r="E47" s="14">
        <f t="shared" si="29"/>
        <v>0</v>
      </c>
      <c r="F47" s="14">
        <f t="shared" si="29"/>
        <v>0</v>
      </c>
      <c r="G47" s="14">
        <f t="shared" si="29"/>
        <v>0</v>
      </c>
      <c r="H47" s="14">
        <f t="shared" si="29"/>
        <v>0</v>
      </c>
      <c r="I47" s="14">
        <f t="shared" si="29"/>
        <v>0</v>
      </c>
      <c r="J47" s="14">
        <f t="shared" si="29"/>
        <v>0</v>
      </c>
      <c r="K47" s="14">
        <f t="shared" si="29"/>
        <v>0</v>
      </c>
      <c r="L47" s="14">
        <f t="shared" si="29"/>
        <v>0</v>
      </c>
      <c r="M47" s="14">
        <f t="shared" si="29"/>
        <v>0</v>
      </c>
      <c r="N47" s="14">
        <f t="shared" si="29"/>
        <v>0</v>
      </c>
      <c r="O47" s="14">
        <f>SUM(C47:N47)</f>
        <v>0</v>
      </c>
      <c r="P47" s="16"/>
      <c r="Q47" s="16"/>
      <c r="R47" s="16"/>
    </row>
    <row r="48" spans="1:18" s="7" customFormat="1" ht="28.5" customHeight="1" x14ac:dyDescent="0.3">
      <c r="A48" s="23" t="s">
        <v>4</v>
      </c>
      <c r="B48" s="23"/>
      <c r="C48" s="14">
        <f>0/1000</f>
        <v>0</v>
      </c>
      <c r="D48" s="14">
        <f t="shared" si="29"/>
        <v>0</v>
      </c>
      <c r="E48" s="14">
        <f t="shared" si="29"/>
        <v>0</v>
      </c>
      <c r="F48" s="14">
        <f t="shared" si="29"/>
        <v>0</v>
      </c>
      <c r="G48" s="14">
        <f t="shared" si="29"/>
        <v>0</v>
      </c>
      <c r="H48" s="14">
        <f t="shared" si="29"/>
        <v>0</v>
      </c>
      <c r="I48" s="14">
        <f t="shared" si="29"/>
        <v>0</v>
      </c>
      <c r="J48" s="14">
        <f t="shared" si="29"/>
        <v>0</v>
      </c>
      <c r="K48" s="14">
        <f t="shared" si="29"/>
        <v>0</v>
      </c>
      <c r="L48" s="14">
        <f t="shared" si="29"/>
        <v>0</v>
      </c>
      <c r="M48" s="14">
        <f t="shared" si="29"/>
        <v>0</v>
      </c>
      <c r="N48" s="14">
        <f t="shared" si="29"/>
        <v>0</v>
      </c>
      <c r="O48" s="14">
        <f>SUM(C48:N48)</f>
        <v>0</v>
      </c>
      <c r="P48" s="16"/>
      <c r="Q48" s="16"/>
      <c r="R48" s="16"/>
    </row>
    <row r="49" spans="1:18" s="7" customFormat="1" ht="26.25" customHeight="1" x14ac:dyDescent="0.3">
      <c r="A49" s="27" t="s">
        <v>12</v>
      </c>
      <c r="B49" s="28"/>
      <c r="C49" s="14">
        <f>38756789.42+25960035.95</f>
        <v>64716825.369999997</v>
      </c>
      <c r="D49" s="14">
        <v>11502315.560000001</v>
      </c>
      <c r="E49" s="14">
        <v>8297129.1299999999</v>
      </c>
      <c r="F49" s="14">
        <f>11175852+61776</f>
        <v>11237628</v>
      </c>
      <c r="G49" s="14">
        <f t="shared" ref="G49:N49" si="30">11175852+61776</f>
        <v>11237628</v>
      </c>
      <c r="H49" s="14">
        <f t="shared" si="30"/>
        <v>11237628</v>
      </c>
      <c r="I49" s="14">
        <f t="shared" si="30"/>
        <v>11237628</v>
      </c>
      <c r="J49" s="14">
        <f t="shared" si="30"/>
        <v>11237628</v>
      </c>
      <c r="K49" s="14">
        <f t="shared" si="30"/>
        <v>11237628</v>
      </c>
      <c r="L49" s="14">
        <f t="shared" si="30"/>
        <v>11237628</v>
      </c>
      <c r="M49" s="14">
        <f t="shared" si="30"/>
        <v>11237628</v>
      </c>
      <c r="N49" s="14">
        <f t="shared" si="30"/>
        <v>11237628</v>
      </c>
      <c r="O49" s="14">
        <f t="shared" ref="O49:O50" si="31">SUM(C49:N49)</f>
        <v>185654922.06</v>
      </c>
      <c r="P49" s="16"/>
      <c r="Q49" s="16"/>
      <c r="R49" s="16"/>
    </row>
    <row r="50" spans="1:18" s="7" customFormat="1" ht="39.75" customHeight="1" x14ac:dyDescent="0.3">
      <c r="A50" s="23" t="s">
        <v>8</v>
      </c>
      <c r="B50" s="23"/>
      <c r="C50" s="14">
        <f>35185000+34869886</f>
        <v>70054886</v>
      </c>
      <c r="D50" s="14">
        <f>34185000+14653456</f>
        <v>48838456</v>
      </c>
      <c r="E50" s="14">
        <f>28801000+18316820</f>
        <v>47117820</v>
      </c>
      <c r="F50" s="14">
        <f>28985190</f>
        <v>28985190</v>
      </c>
      <c r="G50" s="14">
        <v>1797200</v>
      </c>
      <c r="H50" s="14">
        <v>1797200</v>
      </c>
      <c r="I50" s="14">
        <v>1797200</v>
      </c>
      <c r="J50" s="14">
        <v>1797200</v>
      </c>
      <c r="K50" s="14">
        <v>1797200</v>
      </c>
      <c r="L50" s="14">
        <v>1797200</v>
      </c>
      <c r="M50" s="14">
        <v>1797200</v>
      </c>
      <c r="N50" s="14">
        <v>1797200</v>
      </c>
      <c r="O50" s="14">
        <f t="shared" si="31"/>
        <v>209373952</v>
      </c>
      <c r="P50" s="20"/>
      <c r="Q50" s="20"/>
      <c r="R50" s="20"/>
    </row>
    <row r="51" spans="1:18" s="7" customFormat="1" x14ac:dyDescent="0.3">
      <c r="O51" s="10"/>
    </row>
    <row r="52" spans="1:18" s="7" customFormat="1" x14ac:dyDescent="0.3">
      <c r="O52" s="10"/>
    </row>
  </sheetData>
  <mergeCells count="50">
    <mergeCell ref="A45:B45"/>
    <mergeCell ref="A46:B46"/>
    <mergeCell ref="A47:B47"/>
    <mergeCell ref="A48:B48"/>
    <mergeCell ref="A50:B50"/>
    <mergeCell ref="A49:B49"/>
    <mergeCell ref="A44:B44"/>
    <mergeCell ref="A30:B30"/>
    <mergeCell ref="A32:B32"/>
    <mergeCell ref="A33:B33"/>
    <mergeCell ref="A34:B34"/>
    <mergeCell ref="A35:B35"/>
    <mergeCell ref="A36:B36"/>
    <mergeCell ref="A38:B38"/>
    <mergeCell ref="A39:B39"/>
    <mergeCell ref="A40:B40"/>
    <mergeCell ref="A41:B41"/>
    <mergeCell ref="A42:B42"/>
    <mergeCell ref="A31:B31"/>
    <mergeCell ref="A37:B37"/>
    <mergeCell ref="A43:B43"/>
    <mergeCell ref="A29:B29"/>
    <mergeCell ref="A10:B10"/>
    <mergeCell ref="A11:B11"/>
    <mergeCell ref="A12:B12"/>
    <mergeCell ref="A14:B14"/>
    <mergeCell ref="A15:B15"/>
    <mergeCell ref="A16:B16"/>
    <mergeCell ref="A17:B17"/>
    <mergeCell ref="A18:B18"/>
    <mergeCell ref="A20:B20"/>
    <mergeCell ref="A27:B27"/>
    <mergeCell ref="A28:B28"/>
    <mergeCell ref="A24:B24"/>
    <mergeCell ref="A25:B25"/>
    <mergeCell ref="A26:B26"/>
    <mergeCell ref="M1:N1"/>
    <mergeCell ref="M2:N2"/>
    <mergeCell ref="M3:N3"/>
    <mergeCell ref="M4:N4"/>
    <mergeCell ref="A23:B23"/>
    <mergeCell ref="A5:O5"/>
    <mergeCell ref="A6:B7"/>
    <mergeCell ref="C6:O6"/>
    <mergeCell ref="A8:B8"/>
    <mergeCell ref="A9:B9"/>
    <mergeCell ref="A13:B13"/>
    <mergeCell ref="A19:B19"/>
    <mergeCell ref="A21:B21"/>
    <mergeCell ref="A22:B22"/>
  </mergeCells>
  <printOptions horizontalCentered="1"/>
  <pageMargins left="1.1811023622047245" right="0.39370078740157483" top="0.78740157480314965" bottom="0.39370078740157483" header="0.31496062992125984" footer="0.31496062992125984"/>
  <pageSetup paperSize="8" scale="47" firstPageNumber="9" orientation="landscape" useFirstPageNumber="1" r:id="rId1"/>
  <headerFooter>
    <oddHeader xml:space="preserve">&amp;L
&amp;C&amp;"Times New Roman,обычный"&amp;10&amp;P&amp;R
</oddHeader>
    <evenHeader xml:space="preserve">&amp;C37
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workbookViewId="0">
      <selection activeCell="C7" sqref="C7"/>
    </sheetView>
  </sheetViews>
  <sheetFormatPr defaultRowHeight="18.75" x14ac:dyDescent="0.3"/>
  <cols>
    <col min="1" max="1" width="3.5703125" style="1" customWidth="1"/>
    <col min="2" max="2" width="85" style="1" customWidth="1"/>
    <col min="3" max="3" width="20.7109375" style="1" customWidth="1"/>
    <col min="4" max="8" width="20.5703125" style="1" customWidth="1"/>
    <col min="9" max="9" width="20.5703125" style="7" customWidth="1"/>
    <col min="10" max="12" width="20.5703125" style="1" customWidth="1"/>
    <col min="13" max="13" width="21" style="1" customWidth="1"/>
    <col min="14" max="14" width="20.5703125" style="1" customWidth="1"/>
    <col min="15" max="15" width="25.140625" style="2" customWidth="1"/>
    <col min="16" max="16" width="18.5703125" style="1" customWidth="1"/>
    <col min="17" max="17" width="11.42578125" style="1" customWidth="1"/>
    <col min="18" max="18" width="11.85546875" style="1" customWidth="1"/>
    <col min="19" max="19" width="11.28515625" style="1" customWidth="1"/>
    <col min="20" max="20" width="11.42578125" style="1" customWidth="1"/>
    <col min="21" max="21" width="13.140625" style="1" customWidth="1"/>
    <col min="22" max="22" width="12.42578125" style="1" customWidth="1"/>
    <col min="23" max="23" width="12.85546875" style="1" customWidth="1"/>
    <col min="24" max="24" width="11.85546875" style="1" customWidth="1"/>
    <col min="25" max="25" width="12.5703125" style="1" customWidth="1"/>
    <col min="26" max="26" width="13.7109375" style="1" customWidth="1"/>
    <col min="27" max="16384" width="9.140625" style="1"/>
  </cols>
  <sheetData>
    <row r="2" spans="1:16" ht="39.75" customHeight="1" x14ac:dyDescent="0.3">
      <c r="A2" s="24" t="s">
        <v>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3"/>
    </row>
    <row r="3" spans="1:16" ht="24.75" customHeight="1" x14ac:dyDescent="0.3">
      <c r="A3" s="25" t="s">
        <v>0</v>
      </c>
      <c r="B3" s="25"/>
      <c r="C3" s="25" t="s">
        <v>11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6" ht="26.25" customHeight="1" x14ac:dyDescent="0.3">
      <c r="A4" s="25"/>
      <c r="B4" s="25"/>
      <c r="C4" s="17">
        <v>2025</v>
      </c>
      <c r="D4" s="17">
        <v>2026</v>
      </c>
      <c r="E4" s="17">
        <v>2027</v>
      </c>
      <c r="F4" s="17">
        <v>2028</v>
      </c>
      <c r="G4" s="17">
        <v>2029</v>
      </c>
      <c r="H4" s="17">
        <v>2030</v>
      </c>
      <c r="I4" s="15">
        <v>2031</v>
      </c>
      <c r="J4" s="17">
        <v>2032</v>
      </c>
      <c r="K4" s="17">
        <v>2033</v>
      </c>
      <c r="L4" s="17">
        <v>2034</v>
      </c>
      <c r="M4" s="17">
        <v>2035</v>
      </c>
      <c r="N4" s="17">
        <v>2036</v>
      </c>
      <c r="O4" s="17" t="s">
        <v>1</v>
      </c>
    </row>
    <row r="5" spans="1:16" s="4" customFormat="1" ht="21" customHeight="1" x14ac:dyDescent="0.25">
      <c r="A5" s="25">
        <v>1</v>
      </c>
      <c r="B5" s="25"/>
      <c r="C5" s="17">
        <v>2</v>
      </c>
      <c r="D5" s="17">
        <v>3</v>
      </c>
      <c r="E5" s="17">
        <v>4</v>
      </c>
      <c r="F5" s="17">
        <v>5</v>
      </c>
      <c r="G5" s="17">
        <v>6</v>
      </c>
      <c r="H5" s="17">
        <v>7</v>
      </c>
      <c r="I5" s="15">
        <v>8</v>
      </c>
      <c r="J5" s="17">
        <v>9</v>
      </c>
      <c r="K5" s="17">
        <v>10</v>
      </c>
      <c r="L5" s="17">
        <v>11</v>
      </c>
      <c r="M5" s="17">
        <v>12</v>
      </c>
      <c r="N5" s="17">
        <v>13</v>
      </c>
      <c r="O5" s="17">
        <v>14</v>
      </c>
    </row>
    <row r="6" spans="1:16" ht="31.5" customHeight="1" x14ac:dyDescent="0.3">
      <c r="A6" s="26" t="s">
        <v>6</v>
      </c>
      <c r="B6" s="26"/>
      <c r="C6" s="13">
        <f>C12+C24+C30+C36+C42+C18</f>
        <v>1070997392.9</v>
      </c>
      <c r="D6" s="13">
        <f t="shared" ref="D6:N6" si="0">D12+D24+D30+D36+D42+D18</f>
        <v>499038248.88999999</v>
      </c>
      <c r="E6" s="13">
        <f t="shared" si="0"/>
        <v>288097937.45999998</v>
      </c>
      <c r="F6" s="13">
        <f t="shared" si="0"/>
        <v>167893000</v>
      </c>
      <c r="G6" s="13">
        <f t="shared" si="0"/>
        <v>169740200</v>
      </c>
      <c r="H6" s="13">
        <f t="shared" si="0"/>
        <v>171986200</v>
      </c>
      <c r="I6" s="13">
        <f t="shared" si="0"/>
        <v>174323200</v>
      </c>
      <c r="J6" s="13">
        <f t="shared" si="0"/>
        <v>176752785</v>
      </c>
      <c r="K6" s="13">
        <f t="shared" si="0"/>
        <v>179280200</v>
      </c>
      <c r="L6" s="13">
        <f t="shared" si="0"/>
        <v>181908200</v>
      </c>
      <c r="M6" s="13">
        <f t="shared" si="0"/>
        <v>184641200</v>
      </c>
      <c r="N6" s="13">
        <f t="shared" si="0"/>
        <v>178425200</v>
      </c>
      <c r="O6" s="13">
        <f>O12+O24+O30+O36+O42+O18</f>
        <v>3443083764.25</v>
      </c>
      <c r="P6" s="16">
        <f>O6-'изм сентябрь'!O9</f>
        <v>-248210919.44999999</v>
      </c>
    </row>
    <row r="7" spans="1:16" ht="31.5" customHeight="1" x14ac:dyDescent="0.3">
      <c r="A7" s="26" t="s">
        <v>2</v>
      </c>
      <c r="B7" s="26"/>
      <c r="C7" s="13">
        <f>C13+C25+C31+C37+C43+C18</f>
        <v>1003628392.9</v>
      </c>
      <c r="D7" s="13">
        <f t="shared" ref="D7:O7" si="1">D13+D25+D31+D37+D43+D18</f>
        <v>474556248.88999999</v>
      </c>
      <c r="E7" s="13">
        <f t="shared" si="1"/>
        <v>286507437.45999998</v>
      </c>
      <c r="F7" s="13">
        <f t="shared" si="1"/>
        <v>165783000</v>
      </c>
      <c r="G7" s="13">
        <f t="shared" si="1"/>
        <v>167943000</v>
      </c>
      <c r="H7" s="13">
        <f t="shared" si="1"/>
        <v>170189000</v>
      </c>
      <c r="I7" s="13">
        <f t="shared" si="1"/>
        <v>172526000</v>
      </c>
      <c r="J7" s="13">
        <f t="shared" si="1"/>
        <v>174955585</v>
      </c>
      <c r="K7" s="13">
        <f t="shared" si="1"/>
        <v>177483000</v>
      </c>
      <c r="L7" s="13">
        <f t="shared" si="1"/>
        <v>180111000</v>
      </c>
      <c r="M7" s="13">
        <f t="shared" si="1"/>
        <v>182844000</v>
      </c>
      <c r="N7" s="13">
        <f t="shared" si="1"/>
        <v>176628000</v>
      </c>
      <c r="O7" s="13">
        <f t="shared" si="1"/>
        <v>3333154664.25</v>
      </c>
      <c r="P7" s="6"/>
    </row>
    <row r="8" spans="1:16" ht="31.5" customHeight="1" x14ac:dyDescent="0.3">
      <c r="A8" s="30" t="s">
        <v>3</v>
      </c>
      <c r="B8" s="30"/>
      <c r="C8" s="13">
        <f>C14+C26+C32+C38+C44+C20</f>
        <v>36244900</v>
      </c>
      <c r="D8" s="13">
        <f t="shared" ref="D8:O11" si="2">D14+D26+D32+D38+D44+D20</f>
        <v>38963600</v>
      </c>
      <c r="E8" s="13">
        <f t="shared" si="2"/>
        <v>46855700</v>
      </c>
      <c r="F8" s="13">
        <f t="shared" si="2"/>
        <v>0</v>
      </c>
      <c r="G8" s="13">
        <f t="shared" si="2"/>
        <v>0</v>
      </c>
      <c r="H8" s="13">
        <f t="shared" si="2"/>
        <v>0</v>
      </c>
      <c r="I8" s="13">
        <f t="shared" si="2"/>
        <v>0</v>
      </c>
      <c r="J8" s="13">
        <f t="shared" si="2"/>
        <v>0</v>
      </c>
      <c r="K8" s="13">
        <f t="shared" si="2"/>
        <v>0</v>
      </c>
      <c r="L8" s="13">
        <f t="shared" si="2"/>
        <v>0</v>
      </c>
      <c r="M8" s="13">
        <f t="shared" si="2"/>
        <v>0</v>
      </c>
      <c r="N8" s="13">
        <f t="shared" si="2"/>
        <v>0</v>
      </c>
      <c r="O8" s="13">
        <f t="shared" si="2"/>
        <v>122064200</v>
      </c>
      <c r="P8" s="5"/>
    </row>
    <row r="9" spans="1:16" ht="31.5" customHeight="1" x14ac:dyDescent="0.3">
      <c r="A9" s="30" t="s">
        <v>4</v>
      </c>
      <c r="B9" s="30"/>
      <c r="C9" s="13">
        <f>C15+C27+C33+C39+C45+C21</f>
        <v>754116800</v>
      </c>
      <c r="D9" s="13">
        <f t="shared" si="2"/>
        <v>334753100</v>
      </c>
      <c r="E9" s="13">
        <f t="shared" si="2"/>
        <v>180627400</v>
      </c>
      <c r="F9" s="13">
        <f t="shared" si="2"/>
        <v>95647000</v>
      </c>
      <c r="G9" s="13">
        <f t="shared" si="2"/>
        <v>95647000</v>
      </c>
      <c r="H9" s="13">
        <f t="shared" si="2"/>
        <v>95647000</v>
      </c>
      <c r="I9" s="13">
        <f t="shared" si="2"/>
        <v>95647000</v>
      </c>
      <c r="J9" s="13">
        <f t="shared" si="2"/>
        <v>95647000</v>
      </c>
      <c r="K9" s="13">
        <f t="shared" si="2"/>
        <v>95647000</v>
      </c>
      <c r="L9" s="13">
        <f t="shared" si="2"/>
        <v>95647000</v>
      </c>
      <c r="M9" s="13">
        <f t="shared" si="2"/>
        <v>95647000</v>
      </c>
      <c r="N9" s="13">
        <f t="shared" si="2"/>
        <v>86588000</v>
      </c>
      <c r="O9" s="13">
        <f t="shared" si="2"/>
        <v>2121261300</v>
      </c>
    </row>
    <row r="10" spans="1:16" ht="31.5" customHeight="1" x14ac:dyDescent="0.3">
      <c r="A10" s="27" t="s">
        <v>12</v>
      </c>
      <c r="B10" s="28"/>
      <c r="C10" s="13">
        <f>C16+C28+C34+C40+C46+C22</f>
        <v>213266692.90000001</v>
      </c>
      <c r="D10" s="13">
        <f t="shared" si="2"/>
        <v>100839548.89</v>
      </c>
      <c r="E10" s="13">
        <f t="shared" si="2"/>
        <v>59024337.460000001</v>
      </c>
      <c r="F10" s="13">
        <f t="shared" si="2"/>
        <v>70136000</v>
      </c>
      <c r="G10" s="13">
        <f t="shared" si="2"/>
        <v>72296000</v>
      </c>
      <c r="H10" s="13">
        <f t="shared" si="2"/>
        <v>74542000</v>
      </c>
      <c r="I10" s="13">
        <f t="shared" si="2"/>
        <v>76879000</v>
      </c>
      <c r="J10" s="13">
        <f t="shared" si="2"/>
        <v>79308585</v>
      </c>
      <c r="K10" s="13">
        <f t="shared" si="2"/>
        <v>81836000</v>
      </c>
      <c r="L10" s="13">
        <f t="shared" si="2"/>
        <v>84464000</v>
      </c>
      <c r="M10" s="13">
        <f t="shared" si="2"/>
        <v>87197000</v>
      </c>
      <c r="N10" s="13">
        <f t="shared" si="2"/>
        <v>90040000</v>
      </c>
      <c r="O10" s="13">
        <f t="shared" si="2"/>
        <v>1089829164.25</v>
      </c>
    </row>
    <row r="11" spans="1:16" ht="31.5" customHeight="1" x14ac:dyDescent="0.3">
      <c r="A11" s="30" t="s">
        <v>5</v>
      </c>
      <c r="B11" s="30"/>
      <c r="C11" s="13">
        <f>C17+C29+C35+C41+C47+C23</f>
        <v>67369000</v>
      </c>
      <c r="D11" s="13">
        <f t="shared" si="2"/>
        <v>24482000</v>
      </c>
      <c r="E11" s="13">
        <f t="shared" si="2"/>
        <v>1590500</v>
      </c>
      <c r="F11" s="13">
        <f t="shared" si="2"/>
        <v>2110000</v>
      </c>
      <c r="G11" s="13">
        <f t="shared" si="2"/>
        <v>1797200</v>
      </c>
      <c r="H11" s="13">
        <f t="shared" si="2"/>
        <v>1797200</v>
      </c>
      <c r="I11" s="13">
        <f t="shared" si="2"/>
        <v>1797200</v>
      </c>
      <c r="J11" s="13">
        <f t="shared" si="2"/>
        <v>1797200</v>
      </c>
      <c r="K11" s="13">
        <f t="shared" si="2"/>
        <v>1797200</v>
      </c>
      <c r="L11" s="13">
        <f t="shared" si="2"/>
        <v>1797200</v>
      </c>
      <c r="M11" s="13">
        <f t="shared" si="2"/>
        <v>1797200</v>
      </c>
      <c r="N11" s="13">
        <f t="shared" si="2"/>
        <v>1797200</v>
      </c>
      <c r="O11" s="13">
        <f t="shared" si="2"/>
        <v>109929100</v>
      </c>
    </row>
    <row r="12" spans="1:16" s="7" customFormat="1" ht="42.75" customHeight="1" x14ac:dyDescent="0.3">
      <c r="A12" s="29" t="s">
        <v>10</v>
      </c>
      <c r="B12" s="29"/>
      <c r="C12" s="14">
        <f>C13+C17</f>
        <v>693178078.48000002</v>
      </c>
      <c r="D12" s="14">
        <f>D13+D17</f>
        <v>190000000</v>
      </c>
      <c r="E12" s="14">
        <f t="shared" ref="E12:N12" si="3">E13+E17</f>
        <v>0</v>
      </c>
      <c r="F12" s="14">
        <f t="shared" si="3"/>
        <v>0</v>
      </c>
      <c r="G12" s="14">
        <f t="shared" si="3"/>
        <v>0</v>
      </c>
      <c r="H12" s="14">
        <f t="shared" si="3"/>
        <v>0</v>
      </c>
      <c r="I12" s="14">
        <f t="shared" si="3"/>
        <v>0</v>
      </c>
      <c r="J12" s="14">
        <f>J13+J17</f>
        <v>0</v>
      </c>
      <c r="K12" s="14">
        <f t="shared" si="3"/>
        <v>0</v>
      </c>
      <c r="L12" s="14">
        <f t="shared" si="3"/>
        <v>0</v>
      </c>
      <c r="M12" s="14">
        <f t="shared" si="3"/>
        <v>0</v>
      </c>
      <c r="N12" s="14">
        <f t="shared" si="3"/>
        <v>0</v>
      </c>
      <c r="O12" s="14">
        <f t="shared" ref="O12:O45" si="4">SUM(C12:N12)</f>
        <v>883178078.48000002</v>
      </c>
      <c r="P12" s="11"/>
    </row>
    <row r="13" spans="1:16" s="7" customFormat="1" ht="31.5" customHeight="1" x14ac:dyDescent="0.3">
      <c r="A13" s="29" t="s">
        <v>2</v>
      </c>
      <c r="B13" s="29"/>
      <c r="C13" s="14">
        <f>C14+C15+C16</f>
        <v>693178078.48000002</v>
      </c>
      <c r="D13" s="14">
        <f t="shared" ref="D13:N13" si="5">D14+D15+D16</f>
        <v>190000000</v>
      </c>
      <c r="E13" s="14">
        <f t="shared" si="5"/>
        <v>0</v>
      </c>
      <c r="F13" s="14">
        <f t="shared" si="5"/>
        <v>0</v>
      </c>
      <c r="G13" s="14">
        <f t="shared" si="5"/>
        <v>0</v>
      </c>
      <c r="H13" s="14">
        <f t="shared" si="5"/>
        <v>0</v>
      </c>
      <c r="I13" s="14">
        <f t="shared" si="5"/>
        <v>0</v>
      </c>
      <c r="J13" s="14">
        <f t="shared" si="5"/>
        <v>0</v>
      </c>
      <c r="K13" s="14">
        <f t="shared" si="5"/>
        <v>0</v>
      </c>
      <c r="L13" s="14">
        <f t="shared" si="5"/>
        <v>0</v>
      </c>
      <c r="M13" s="14">
        <f t="shared" si="5"/>
        <v>0</v>
      </c>
      <c r="N13" s="14">
        <f t="shared" si="5"/>
        <v>0</v>
      </c>
      <c r="O13" s="14">
        <f t="shared" si="4"/>
        <v>883178078.48000002</v>
      </c>
      <c r="P13" s="12"/>
    </row>
    <row r="14" spans="1:16" s="7" customFormat="1" ht="31.5" customHeight="1" x14ac:dyDescent="0.3">
      <c r="A14" s="23" t="s">
        <v>3</v>
      </c>
      <c r="B14" s="23"/>
      <c r="C14" s="14">
        <f>0/1000</f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f t="shared" si="4"/>
        <v>0</v>
      </c>
    </row>
    <row r="15" spans="1:16" s="7" customFormat="1" ht="31.5" customHeight="1" x14ac:dyDescent="0.3">
      <c r="A15" s="23" t="s">
        <v>4</v>
      </c>
      <c r="B15" s="23"/>
      <c r="C15" s="14">
        <f>560282200+10189100</f>
        <v>570471300</v>
      </c>
      <c r="D15" s="14">
        <v>152000000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f t="shared" si="4"/>
        <v>722471300</v>
      </c>
    </row>
    <row r="16" spans="1:16" s="7" customFormat="1" ht="31.5" customHeight="1" x14ac:dyDescent="0.3">
      <c r="A16" s="27" t="s">
        <v>12</v>
      </c>
      <c r="B16" s="28"/>
      <c r="C16" s="14">
        <f>29488536.84+536268.42+3836203.22+88845770</f>
        <v>122706778.48</v>
      </c>
      <c r="D16" s="14">
        <v>38000000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f t="shared" si="4"/>
        <v>160706778.47999999</v>
      </c>
    </row>
    <row r="17" spans="1:16" s="7" customFormat="1" ht="28.5" customHeight="1" x14ac:dyDescent="0.3">
      <c r="A17" s="23" t="s">
        <v>7</v>
      </c>
      <c r="B17" s="23"/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f t="shared" si="4"/>
        <v>0</v>
      </c>
    </row>
    <row r="18" spans="1:16" s="7" customFormat="1" ht="44.25" customHeight="1" x14ac:dyDescent="0.3">
      <c r="A18" s="29" t="s">
        <v>13</v>
      </c>
      <c r="B18" s="29"/>
      <c r="C18" s="14">
        <f>C19+C23</f>
        <v>215941700</v>
      </c>
      <c r="D18" s="14">
        <f>D19+D23</f>
        <v>218075000</v>
      </c>
      <c r="E18" s="14">
        <f t="shared" ref="E18:I18" si="6">E19+E23</f>
        <v>223909400</v>
      </c>
      <c r="F18" s="14">
        <f t="shared" si="6"/>
        <v>0</v>
      </c>
      <c r="G18" s="14">
        <f t="shared" si="6"/>
        <v>0</v>
      </c>
      <c r="H18" s="14">
        <f t="shared" si="6"/>
        <v>0</v>
      </c>
      <c r="I18" s="14">
        <f t="shared" si="6"/>
        <v>0</v>
      </c>
      <c r="J18" s="14">
        <f>J19+J23</f>
        <v>0</v>
      </c>
      <c r="K18" s="14">
        <f t="shared" ref="K18:N18" si="7">K19+K23</f>
        <v>0</v>
      </c>
      <c r="L18" s="14">
        <f t="shared" si="7"/>
        <v>0</v>
      </c>
      <c r="M18" s="14">
        <f t="shared" si="7"/>
        <v>0</v>
      </c>
      <c r="N18" s="14">
        <f t="shared" si="7"/>
        <v>0</v>
      </c>
      <c r="O18" s="14">
        <f t="shared" si="4"/>
        <v>657926100</v>
      </c>
      <c r="P18" s="11"/>
    </row>
    <row r="19" spans="1:16" s="7" customFormat="1" ht="31.5" customHeight="1" x14ac:dyDescent="0.3">
      <c r="A19" s="29" t="s">
        <v>2</v>
      </c>
      <c r="B19" s="29"/>
      <c r="C19" s="14">
        <f>C20+C21+C22</f>
        <v>215941700</v>
      </c>
      <c r="D19" s="14">
        <f t="shared" ref="D19:N19" si="8">D20+D21+D22</f>
        <v>218075000</v>
      </c>
      <c r="E19" s="14">
        <f t="shared" si="8"/>
        <v>223909400</v>
      </c>
      <c r="F19" s="14">
        <f t="shared" si="8"/>
        <v>0</v>
      </c>
      <c r="G19" s="14">
        <f t="shared" si="8"/>
        <v>0</v>
      </c>
      <c r="H19" s="14">
        <f t="shared" si="8"/>
        <v>0</v>
      </c>
      <c r="I19" s="14">
        <f t="shared" si="8"/>
        <v>0</v>
      </c>
      <c r="J19" s="14">
        <f t="shared" si="8"/>
        <v>0</v>
      </c>
      <c r="K19" s="14">
        <f t="shared" si="8"/>
        <v>0</v>
      </c>
      <c r="L19" s="14">
        <f t="shared" si="8"/>
        <v>0</v>
      </c>
      <c r="M19" s="14">
        <f t="shared" si="8"/>
        <v>0</v>
      </c>
      <c r="N19" s="14">
        <f t="shared" si="8"/>
        <v>0</v>
      </c>
      <c r="O19" s="14">
        <f t="shared" si="4"/>
        <v>657926100</v>
      </c>
      <c r="P19" s="12"/>
    </row>
    <row r="20" spans="1:16" s="7" customFormat="1" ht="31.5" customHeight="1" x14ac:dyDescent="0.3">
      <c r="A20" s="23" t="s">
        <v>3</v>
      </c>
      <c r="B20" s="23"/>
      <c r="C20" s="14">
        <v>36244900</v>
      </c>
      <c r="D20" s="14">
        <v>38963600</v>
      </c>
      <c r="E20" s="14">
        <v>46855700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f t="shared" si="4"/>
        <v>122064200</v>
      </c>
    </row>
    <row r="21" spans="1:16" s="7" customFormat="1" ht="31.5" customHeight="1" x14ac:dyDescent="0.3">
      <c r="A21" s="23" t="s">
        <v>4</v>
      </c>
      <c r="B21" s="23"/>
      <c r="C21" s="14">
        <v>143757400</v>
      </c>
      <c r="D21" s="14">
        <v>143289100</v>
      </c>
      <c r="E21" s="14">
        <v>141642900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f t="shared" si="4"/>
        <v>428689400</v>
      </c>
    </row>
    <row r="22" spans="1:16" s="7" customFormat="1" ht="31.5" customHeight="1" x14ac:dyDescent="0.3">
      <c r="A22" s="27" t="s">
        <v>12</v>
      </c>
      <c r="B22" s="28"/>
      <c r="C22" s="14">
        <v>35939400</v>
      </c>
      <c r="D22" s="14">
        <v>35822300</v>
      </c>
      <c r="E22" s="14">
        <v>35410800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f t="shared" si="4"/>
        <v>107172500</v>
      </c>
    </row>
    <row r="23" spans="1:16" s="7" customFormat="1" ht="28.5" customHeight="1" x14ac:dyDescent="0.3">
      <c r="A23" s="23" t="s">
        <v>7</v>
      </c>
      <c r="B23" s="23"/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f t="shared" si="4"/>
        <v>0</v>
      </c>
    </row>
    <row r="24" spans="1:16" s="7" customFormat="1" ht="46.5" customHeight="1" x14ac:dyDescent="0.3">
      <c r="A24" s="31" t="s">
        <v>14</v>
      </c>
      <c r="B24" s="32"/>
      <c r="C24" s="14">
        <f>C29+C25</f>
        <v>37068625</v>
      </c>
      <c r="D24" s="14">
        <f>D29+D25</f>
        <v>36158000</v>
      </c>
      <c r="E24" s="14">
        <f>E29+E25</f>
        <v>35165375</v>
      </c>
      <c r="F24" s="14">
        <f t="shared" ref="F24:M24" si="9">F29+F25</f>
        <v>138159923</v>
      </c>
      <c r="G24" s="14">
        <f t="shared" si="9"/>
        <v>134786589</v>
      </c>
      <c r="H24" s="14">
        <f>H29+H25</f>
        <v>142565923</v>
      </c>
      <c r="I24" s="14">
        <f t="shared" si="9"/>
        <v>144902923</v>
      </c>
      <c r="J24" s="14">
        <f t="shared" si="9"/>
        <v>141799174</v>
      </c>
      <c r="K24" s="14">
        <f t="shared" si="9"/>
        <v>149859923</v>
      </c>
      <c r="L24" s="14">
        <f t="shared" si="9"/>
        <v>152487923</v>
      </c>
      <c r="M24" s="14">
        <f t="shared" si="9"/>
        <v>149687589</v>
      </c>
      <c r="N24" s="14">
        <f>N29+N25</f>
        <v>149004923</v>
      </c>
      <c r="O24" s="14">
        <f t="shared" si="4"/>
        <v>1411646890</v>
      </c>
    </row>
    <row r="25" spans="1:16" s="7" customFormat="1" ht="31.5" customHeight="1" x14ac:dyDescent="0.3">
      <c r="A25" s="31" t="s">
        <v>2</v>
      </c>
      <c r="B25" s="32"/>
      <c r="C25" s="14">
        <f>C26+C27+C28</f>
        <v>37068625</v>
      </c>
      <c r="D25" s="14">
        <f t="shared" ref="D25:N25" si="10">D26+D27+D28</f>
        <v>36158000</v>
      </c>
      <c r="E25" s="14">
        <f t="shared" si="10"/>
        <v>35165375</v>
      </c>
      <c r="F25" s="14">
        <f t="shared" si="10"/>
        <v>138159923</v>
      </c>
      <c r="G25" s="14">
        <f t="shared" si="10"/>
        <v>134786589</v>
      </c>
      <c r="H25" s="14">
        <f t="shared" si="10"/>
        <v>142565923</v>
      </c>
      <c r="I25" s="14">
        <f t="shared" si="10"/>
        <v>144902923</v>
      </c>
      <c r="J25" s="14">
        <f t="shared" si="10"/>
        <v>141799174</v>
      </c>
      <c r="K25" s="14">
        <f t="shared" si="10"/>
        <v>149859923</v>
      </c>
      <c r="L25" s="14">
        <f t="shared" si="10"/>
        <v>152487923</v>
      </c>
      <c r="M25" s="14">
        <f t="shared" si="10"/>
        <v>149687589</v>
      </c>
      <c r="N25" s="14">
        <f t="shared" si="10"/>
        <v>149004923</v>
      </c>
      <c r="O25" s="14">
        <f t="shared" si="4"/>
        <v>1411646890</v>
      </c>
      <c r="P25" s="8"/>
    </row>
    <row r="26" spans="1:16" s="7" customFormat="1" ht="31.5" customHeight="1" x14ac:dyDescent="0.3">
      <c r="A26" s="27" t="s">
        <v>3</v>
      </c>
      <c r="B26" s="28"/>
      <c r="C26" s="14">
        <f>0/1000</f>
        <v>0</v>
      </c>
      <c r="D26" s="14">
        <f t="shared" ref="D26:N26" si="11">0/1000</f>
        <v>0</v>
      </c>
      <c r="E26" s="14">
        <f t="shared" si="11"/>
        <v>0</v>
      </c>
      <c r="F26" s="14">
        <f t="shared" si="11"/>
        <v>0</v>
      </c>
      <c r="G26" s="14">
        <f t="shared" si="11"/>
        <v>0</v>
      </c>
      <c r="H26" s="14">
        <f t="shared" si="11"/>
        <v>0</v>
      </c>
      <c r="I26" s="14">
        <f t="shared" si="11"/>
        <v>0</v>
      </c>
      <c r="J26" s="14">
        <f t="shared" si="11"/>
        <v>0</v>
      </c>
      <c r="K26" s="14">
        <f t="shared" si="11"/>
        <v>0</v>
      </c>
      <c r="L26" s="14">
        <f t="shared" si="11"/>
        <v>0</v>
      </c>
      <c r="M26" s="14">
        <f t="shared" si="11"/>
        <v>0</v>
      </c>
      <c r="N26" s="14">
        <f t="shared" si="11"/>
        <v>0</v>
      </c>
      <c r="O26" s="14">
        <f t="shared" si="4"/>
        <v>0</v>
      </c>
      <c r="P26" s="8"/>
    </row>
    <row r="27" spans="1:16" s="7" customFormat="1" ht="31.5" customHeight="1" x14ac:dyDescent="0.3">
      <c r="A27" s="27" t="s">
        <v>4</v>
      </c>
      <c r="B27" s="28"/>
      <c r="C27" s="14">
        <v>29654900</v>
      </c>
      <c r="D27" s="14">
        <v>28926400</v>
      </c>
      <c r="E27" s="14">
        <v>28132300</v>
      </c>
      <c r="F27" s="14">
        <v>84794884</v>
      </c>
      <c r="G27" s="14">
        <v>84794884</v>
      </c>
      <c r="H27" s="14">
        <v>84794884</v>
      </c>
      <c r="I27" s="14">
        <v>84794884</v>
      </c>
      <c r="J27" s="14">
        <v>84794884</v>
      </c>
      <c r="K27" s="14">
        <v>84794884</v>
      </c>
      <c r="L27" s="14">
        <v>84794884</v>
      </c>
      <c r="M27" s="14">
        <v>84794884</v>
      </c>
      <c r="N27" s="14">
        <v>75735884</v>
      </c>
      <c r="O27" s="14">
        <f t="shared" si="4"/>
        <v>840808556</v>
      </c>
      <c r="P27" s="9"/>
    </row>
    <row r="28" spans="1:16" s="7" customFormat="1" ht="31.5" customHeight="1" x14ac:dyDescent="0.3">
      <c r="A28" s="27" t="s">
        <v>12</v>
      </c>
      <c r="B28" s="28"/>
      <c r="C28" s="14">
        <v>7413725</v>
      </c>
      <c r="D28" s="14">
        <v>7231600</v>
      </c>
      <c r="E28" s="14">
        <v>7033075</v>
      </c>
      <c r="F28" s="14">
        <v>53365039</v>
      </c>
      <c r="G28" s="14">
        <v>49991705</v>
      </c>
      <c r="H28" s="14">
        <v>57771039</v>
      </c>
      <c r="I28" s="14">
        <v>60108039</v>
      </c>
      <c r="J28" s="14">
        <v>57004290</v>
      </c>
      <c r="K28" s="14">
        <v>65065039</v>
      </c>
      <c r="L28" s="14">
        <v>67693039</v>
      </c>
      <c r="M28" s="14">
        <v>64892705</v>
      </c>
      <c r="N28" s="14">
        <v>73269039</v>
      </c>
      <c r="O28" s="14">
        <f t="shared" si="4"/>
        <v>570838334</v>
      </c>
      <c r="P28" s="9"/>
    </row>
    <row r="29" spans="1:16" s="7" customFormat="1" ht="29.25" customHeight="1" x14ac:dyDescent="0.3">
      <c r="A29" s="27" t="s">
        <v>7</v>
      </c>
      <c r="B29" s="28"/>
      <c r="C29" s="14">
        <f t="shared" ref="C29:N29" si="12">0/1000</f>
        <v>0</v>
      </c>
      <c r="D29" s="14">
        <f t="shared" si="12"/>
        <v>0</v>
      </c>
      <c r="E29" s="14">
        <f t="shared" si="12"/>
        <v>0</v>
      </c>
      <c r="F29" s="14">
        <f t="shared" si="12"/>
        <v>0</v>
      </c>
      <c r="G29" s="14">
        <f t="shared" si="12"/>
        <v>0</v>
      </c>
      <c r="H29" s="14">
        <f t="shared" si="12"/>
        <v>0</v>
      </c>
      <c r="I29" s="14">
        <f t="shared" si="12"/>
        <v>0</v>
      </c>
      <c r="J29" s="14">
        <f t="shared" si="12"/>
        <v>0</v>
      </c>
      <c r="K29" s="14">
        <f t="shared" si="12"/>
        <v>0</v>
      </c>
      <c r="L29" s="14">
        <f t="shared" si="12"/>
        <v>0</v>
      </c>
      <c r="M29" s="14">
        <f t="shared" si="12"/>
        <v>0</v>
      </c>
      <c r="N29" s="14">
        <f t="shared" si="12"/>
        <v>0</v>
      </c>
      <c r="O29" s="14">
        <f t="shared" si="4"/>
        <v>0</v>
      </c>
      <c r="P29" s="8"/>
    </row>
    <row r="30" spans="1:16" s="7" customFormat="1" ht="40.5" customHeight="1" x14ac:dyDescent="0.3">
      <c r="A30" s="29" t="s">
        <v>15</v>
      </c>
      <c r="B30" s="29"/>
      <c r="C30" s="14">
        <f>C31+C35</f>
        <v>10233200</v>
      </c>
      <c r="D30" s="14">
        <f t="shared" ref="D30:E30" si="13">D31+D35</f>
        <v>10537600</v>
      </c>
      <c r="E30" s="14">
        <f t="shared" si="13"/>
        <v>10852200</v>
      </c>
      <c r="F30" s="14">
        <f>F31+F35</f>
        <v>10852116</v>
      </c>
      <c r="G30" s="14">
        <f t="shared" ref="G30:M30" si="14">G31+G35</f>
        <v>10852116</v>
      </c>
      <c r="H30" s="14">
        <f t="shared" si="14"/>
        <v>10852116</v>
      </c>
      <c r="I30" s="14">
        <f t="shared" si="14"/>
        <v>10852116</v>
      </c>
      <c r="J30" s="14">
        <f t="shared" si="14"/>
        <v>10852116</v>
      </c>
      <c r="K30" s="14">
        <f t="shared" si="14"/>
        <v>10852116</v>
      </c>
      <c r="L30" s="14">
        <f t="shared" si="14"/>
        <v>10852116</v>
      </c>
      <c r="M30" s="14">
        <f t="shared" si="14"/>
        <v>10852116</v>
      </c>
      <c r="N30" s="14">
        <f>N31+N35</f>
        <v>10852116</v>
      </c>
      <c r="O30" s="14">
        <f t="shared" si="4"/>
        <v>129292044</v>
      </c>
    </row>
    <row r="31" spans="1:16" s="7" customFormat="1" ht="31.5" customHeight="1" x14ac:dyDescent="0.3">
      <c r="A31" s="29" t="s">
        <v>2</v>
      </c>
      <c r="B31" s="29"/>
      <c r="C31" s="14">
        <f>C32+C33+C34</f>
        <v>10233200</v>
      </c>
      <c r="D31" s="14">
        <f t="shared" ref="D31:M31" si="15">D32+D33+D34</f>
        <v>10537600</v>
      </c>
      <c r="E31" s="14">
        <f t="shared" si="15"/>
        <v>10852200</v>
      </c>
      <c r="F31" s="14">
        <f t="shared" si="15"/>
        <v>10852116</v>
      </c>
      <c r="G31" s="14">
        <f t="shared" si="15"/>
        <v>10852116</v>
      </c>
      <c r="H31" s="14">
        <f t="shared" si="15"/>
        <v>10852116</v>
      </c>
      <c r="I31" s="14">
        <f t="shared" si="15"/>
        <v>10852116</v>
      </c>
      <c r="J31" s="14">
        <f t="shared" si="15"/>
        <v>10852116</v>
      </c>
      <c r="K31" s="14">
        <f t="shared" si="15"/>
        <v>10852116</v>
      </c>
      <c r="L31" s="14">
        <f t="shared" si="15"/>
        <v>10852116</v>
      </c>
      <c r="M31" s="14">
        <f t="shared" si="15"/>
        <v>10852116</v>
      </c>
      <c r="N31" s="14">
        <f>N32+N33+N34</f>
        <v>10852116</v>
      </c>
      <c r="O31" s="14">
        <f t="shared" si="4"/>
        <v>129292044</v>
      </c>
    </row>
    <row r="32" spans="1:16" s="7" customFormat="1" ht="31.5" customHeight="1" x14ac:dyDescent="0.3">
      <c r="A32" s="23" t="s">
        <v>3</v>
      </c>
      <c r="B32" s="23"/>
      <c r="C32" s="14">
        <f>0/1000</f>
        <v>0</v>
      </c>
      <c r="D32" s="14">
        <f t="shared" ref="D32:N32" si="16">0/1000</f>
        <v>0</v>
      </c>
      <c r="E32" s="14">
        <f t="shared" si="16"/>
        <v>0</v>
      </c>
      <c r="F32" s="14">
        <f t="shared" si="16"/>
        <v>0</v>
      </c>
      <c r="G32" s="14">
        <f t="shared" si="16"/>
        <v>0</v>
      </c>
      <c r="H32" s="14">
        <f t="shared" si="16"/>
        <v>0</v>
      </c>
      <c r="I32" s="14">
        <f t="shared" si="16"/>
        <v>0</v>
      </c>
      <c r="J32" s="14">
        <f t="shared" si="16"/>
        <v>0</v>
      </c>
      <c r="K32" s="14">
        <f t="shared" si="16"/>
        <v>0</v>
      </c>
      <c r="L32" s="14">
        <f t="shared" si="16"/>
        <v>0</v>
      </c>
      <c r="M32" s="14">
        <f t="shared" si="16"/>
        <v>0</v>
      </c>
      <c r="N32" s="14">
        <f t="shared" si="16"/>
        <v>0</v>
      </c>
      <c r="O32" s="14">
        <f t="shared" si="4"/>
        <v>0</v>
      </c>
    </row>
    <row r="33" spans="1:15" s="7" customFormat="1" ht="31.5" customHeight="1" x14ac:dyDescent="0.3">
      <c r="A33" s="23" t="s">
        <v>4</v>
      </c>
      <c r="B33" s="23"/>
      <c r="C33" s="14">
        <f>10230600+2600</f>
        <v>10233200</v>
      </c>
      <c r="D33" s="14">
        <f>10535000+2600</f>
        <v>10537600</v>
      </c>
      <c r="E33" s="14">
        <f>10849600+2600</f>
        <v>10852200</v>
      </c>
      <c r="F33" s="14">
        <v>10852116</v>
      </c>
      <c r="G33" s="14">
        <v>10852116</v>
      </c>
      <c r="H33" s="14">
        <v>10852116</v>
      </c>
      <c r="I33" s="14">
        <v>10852116</v>
      </c>
      <c r="J33" s="14">
        <v>10852116</v>
      </c>
      <c r="K33" s="14">
        <v>10852116</v>
      </c>
      <c r="L33" s="14">
        <v>10852116</v>
      </c>
      <c r="M33" s="14">
        <v>10852116</v>
      </c>
      <c r="N33" s="14">
        <v>10852116</v>
      </c>
      <c r="O33" s="14">
        <f t="shared" si="4"/>
        <v>129292044</v>
      </c>
    </row>
    <row r="34" spans="1:15" s="7" customFormat="1" ht="31.5" customHeight="1" x14ac:dyDescent="0.3">
      <c r="A34" s="27" t="s">
        <v>12</v>
      </c>
      <c r="B34" s="28"/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f t="shared" si="4"/>
        <v>0</v>
      </c>
    </row>
    <row r="35" spans="1:15" s="7" customFormat="1" ht="31.5" customHeight="1" x14ac:dyDescent="0.3">
      <c r="A35" s="23" t="s">
        <v>5</v>
      </c>
      <c r="B35" s="23"/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f t="shared" si="4"/>
        <v>0</v>
      </c>
    </row>
    <row r="36" spans="1:15" s="7" customFormat="1" ht="42.75" customHeight="1" x14ac:dyDescent="0.3">
      <c r="A36" s="29" t="s">
        <v>16</v>
      </c>
      <c r="B36" s="29"/>
      <c r="C36" s="14">
        <f>C37+C41</f>
        <v>8450000</v>
      </c>
      <c r="D36" s="14">
        <f t="shared" ref="D36:N36" si="17">D37+D41</f>
        <v>8283333.3300000001</v>
      </c>
      <c r="E36" s="14">
        <f t="shared" si="17"/>
        <v>8283333.3300000001</v>
      </c>
      <c r="F36" s="14">
        <f t="shared" si="17"/>
        <v>5533333</v>
      </c>
      <c r="G36" s="14">
        <f t="shared" si="17"/>
        <v>11066667</v>
      </c>
      <c r="H36" s="14">
        <f t="shared" si="17"/>
        <v>5533333</v>
      </c>
      <c r="I36" s="14">
        <f t="shared" si="17"/>
        <v>5533333</v>
      </c>
      <c r="J36" s="14">
        <f t="shared" si="17"/>
        <v>11066667</v>
      </c>
      <c r="K36" s="14">
        <f t="shared" si="17"/>
        <v>5533333</v>
      </c>
      <c r="L36" s="14">
        <f t="shared" si="17"/>
        <v>5533333</v>
      </c>
      <c r="M36" s="14">
        <f t="shared" si="17"/>
        <v>11066667</v>
      </c>
      <c r="N36" s="14">
        <f t="shared" si="17"/>
        <v>5533333</v>
      </c>
      <c r="O36" s="14">
        <f t="shared" si="4"/>
        <v>91416665.659999996</v>
      </c>
    </row>
    <row r="37" spans="1:15" s="7" customFormat="1" ht="31.5" customHeight="1" x14ac:dyDescent="0.3">
      <c r="A37" s="29" t="s">
        <v>2</v>
      </c>
      <c r="B37" s="29"/>
      <c r="C37" s="14">
        <f>C38+C39+C40</f>
        <v>8450000</v>
      </c>
      <c r="D37" s="14">
        <f t="shared" ref="D37:N37" si="18">D38+D39+D40</f>
        <v>8283333.3300000001</v>
      </c>
      <c r="E37" s="14">
        <f t="shared" si="18"/>
        <v>8283333.3300000001</v>
      </c>
      <c r="F37" s="14">
        <f t="shared" si="18"/>
        <v>5533333</v>
      </c>
      <c r="G37" s="14">
        <f t="shared" si="18"/>
        <v>11066667</v>
      </c>
      <c r="H37" s="14">
        <f t="shared" si="18"/>
        <v>5533333</v>
      </c>
      <c r="I37" s="14">
        <f t="shared" si="18"/>
        <v>5533333</v>
      </c>
      <c r="J37" s="14">
        <f t="shared" si="18"/>
        <v>11066667</v>
      </c>
      <c r="K37" s="14">
        <f t="shared" si="18"/>
        <v>5533333</v>
      </c>
      <c r="L37" s="14">
        <f t="shared" si="18"/>
        <v>5533333</v>
      </c>
      <c r="M37" s="14">
        <f t="shared" si="18"/>
        <v>11066667</v>
      </c>
      <c r="N37" s="14">
        <f t="shared" si="18"/>
        <v>5533333</v>
      </c>
      <c r="O37" s="14">
        <f t="shared" si="4"/>
        <v>91416665.659999996</v>
      </c>
    </row>
    <row r="38" spans="1:15" s="7" customFormat="1" ht="31.5" customHeight="1" x14ac:dyDescent="0.3">
      <c r="A38" s="23" t="s">
        <v>3</v>
      </c>
      <c r="B38" s="23"/>
      <c r="C38" s="14">
        <f>0/1000</f>
        <v>0</v>
      </c>
      <c r="D38" s="14">
        <f t="shared" ref="D38:N41" si="19">0/1000</f>
        <v>0</v>
      </c>
      <c r="E38" s="14">
        <f t="shared" si="19"/>
        <v>0</v>
      </c>
      <c r="F38" s="14">
        <f t="shared" si="19"/>
        <v>0</v>
      </c>
      <c r="G38" s="14">
        <f t="shared" si="19"/>
        <v>0</v>
      </c>
      <c r="H38" s="14">
        <f t="shared" si="19"/>
        <v>0</v>
      </c>
      <c r="I38" s="14">
        <f t="shared" si="19"/>
        <v>0</v>
      </c>
      <c r="J38" s="14">
        <f t="shared" si="19"/>
        <v>0</v>
      </c>
      <c r="K38" s="14">
        <f t="shared" si="19"/>
        <v>0</v>
      </c>
      <c r="L38" s="14">
        <f t="shared" si="19"/>
        <v>0</v>
      </c>
      <c r="M38" s="14">
        <f t="shared" si="19"/>
        <v>0</v>
      </c>
      <c r="N38" s="14">
        <f t="shared" si="19"/>
        <v>0</v>
      </c>
      <c r="O38" s="14">
        <f t="shared" si="4"/>
        <v>0</v>
      </c>
    </row>
    <row r="39" spans="1:15" s="7" customFormat="1" ht="31.5" customHeight="1" x14ac:dyDescent="0.3">
      <c r="A39" s="23" t="s">
        <v>4</v>
      </c>
      <c r="B39" s="23"/>
      <c r="C39" s="14">
        <f>0/1000</f>
        <v>0</v>
      </c>
      <c r="D39" s="14">
        <f t="shared" si="19"/>
        <v>0</v>
      </c>
      <c r="E39" s="14">
        <f t="shared" si="19"/>
        <v>0</v>
      </c>
      <c r="F39" s="14">
        <f t="shared" si="19"/>
        <v>0</v>
      </c>
      <c r="G39" s="14">
        <f t="shared" si="19"/>
        <v>0</v>
      </c>
      <c r="H39" s="14">
        <f t="shared" si="19"/>
        <v>0</v>
      </c>
      <c r="I39" s="14">
        <f t="shared" si="19"/>
        <v>0</v>
      </c>
      <c r="J39" s="14">
        <f t="shared" si="19"/>
        <v>0</v>
      </c>
      <c r="K39" s="14">
        <f t="shared" si="19"/>
        <v>0</v>
      </c>
      <c r="L39" s="14">
        <f t="shared" si="19"/>
        <v>0</v>
      </c>
      <c r="M39" s="14">
        <f t="shared" si="19"/>
        <v>0</v>
      </c>
      <c r="N39" s="14">
        <f t="shared" si="19"/>
        <v>0</v>
      </c>
      <c r="O39" s="14">
        <f t="shared" si="4"/>
        <v>0</v>
      </c>
    </row>
    <row r="40" spans="1:15" s="7" customFormat="1" ht="31.5" customHeight="1" x14ac:dyDescent="0.3">
      <c r="A40" s="27" t="s">
        <v>12</v>
      </c>
      <c r="B40" s="28"/>
      <c r="C40" s="14">
        <v>8450000</v>
      </c>
      <c r="D40" s="14">
        <v>8283333.3300000001</v>
      </c>
      <c r="E40" s="14">
        <v>8283333.3300000001</v>
      </c>
      <c r="F40" s="14">
        <v>5533333</v>
      </c>
      <c r="G40" s="14">
        <f>5533333+5533334</f>
        <v>11066667</v>
      </c>
      <c r="H40" s="14">
        <v>5533333</v>
      </c>
      <c r="I40" s="14">
        <v>5533333</v>
      </c>
      <c r="J40" s="14">
        <f>5533333+5533334</f>
        <v>11066667</v>
      </c>
      <c r="K40" s="14">
        <v>5533333</v>
      </c>
      <c r="L40" s="14">
        <v>5533333</v>
      </c>
      <c r="M40" s="14">
        <f>5533333+5533334</f>
        <v>11066667</v>
      </c>
      <c r="N40" s="14">
        <v>5533333</v>
      </c>
      <c r="O40" s="14">
        <f t="shared" si="4"/>
        <v>91416665.659999996</v>
      </c>
    </row>
    <row r="41" spans="1:15" s="7" customFormat="1" ht="27" customHeight="1" x14ac:dyDescent="0.3">
      <c r="A41" s="23" t="s">
        <v>5</v>
      </c>
      <c r="B41" s="23"/>
      <c r="C41" s="14">
        <f>0/1000</f>
        <v>0</v>
      </c>
      <c r="D41" s="14">
        <f t="shared" si="19"/>
        <v>0</v>
      </c>
      <c r="E41" s="14">
        <f t="shared" si="19"/>
        <v>0</v>
      </c>
      <c r="F41" s="14">
        <f t="shared" si="19"/>
        <v>0</v>
      </c>
      <c r="G41" s="14">
        <f t="shared" si="19"/>
        <v>0</v>
      </c>
      <c r="H41" s="14">
        <f t="shared" si="19"/>
        <v>0</v>
      </c>
      <c r="I41" s="14">
        <f t="shared" si="19"/>
        <v>0</v>
      </c>
      <c r="J41" s="14">
        <f t="shared" si="19"/>
        <v>0</v>
      </c>
      <c r="K41" s="14">
        <f t="shared" si="19"/>
        <v>0</v>
      </c>
      <c r="L41" s="14">
        <f t="shared" si="19"/>
        <v>0</v>
      </c>
      <c r="M41" s="14">
        <f t="shared" si="19"/>
        <v>0</v>
      </c>
      <c r="N41" s="14">
        <f t="shared" si="19"/>
        <v>0</v>
      </c>
      <c r="O41" s="14">
        <f t="shared" si="4"/>
        <v>0</v>
      </c>
    </row>
    <row r="42" spans="1:15" s="7" customFormat="1" ht="42" customHeight="1" x14ac:dyDescent="0.3">
      <c r="A42" s="29" t="s">
        <v>17</v>
      </c>
      <c r="B42" s="29"/>
      <c r="C42" s="14">
        <f>C43+C47</f>
        <v>106125789.42</v>
      </c>
      <c r="D42" s="14">
        <f t="shared" ref="D42:N42" si="20">D43+D47</f>
        <v>35984315.560000002</v>
      </c>
      <c r="E42" s="14">
        <f t="shared" si="20"/>
        <v>9887629.1300000008</v>
      </c>
      <c r="F42" s="14">
        <f>F43+F47</f>
        <v>13347628</v>
      </c>
      <c r="G42" s="14">
        <f t="shared" si="20"/>
        <v>13034828</v>
      </c>
      <c r="H42" s="14">
        <f t="shared" si="20"/>
        <v>13034828</v>
      </c>
      <c r="I42" s="14">
        <f t="shared" si="20"/>
        <v>13034828</v>
      </c>
      <c r="J42" s="14">
        <f t="shared" si="20"/>
        <v>13034828</v>
      </c>
      <c r="K42" s="14">
        <f t="shared" si="20"/>
        <v>13034828</v>
      </c>
      <c r="L42" s="14">
        <f t="shared" si="20"/>
        <v>13034828</v>
      </c>
      <c r="M42" s="14">
        <f t="shared" si="20"/>
        <v>13034828</v>
      </c>
      <c r="N42" s="14">
        <f t="shared" si="20"/>
        <v>13034828</v>
      </c>
      <c r="O42" s="14">
        <f t="shared" si="4"/>
        <v>269623986.11000001</v>
      </c>
    </row>
    <row r="43" spans="1:15" s="7" customFormat="1" ht="31.5" customHeight="1" x14ac:dyDescent="0.3">
      <c r="A43" s="29" t="s">
        <v>2</v>
      </c>
      <c r="B43" s="29"/>
      <c r="C43" s="14">
        <f>C44+C45+C46</f>
        <v>38756789.420000002</v>
      </c>
      <c r="D43" s="14">
        <f t="shared" ref="D43:N43" si="21">D44+D45+D46</f>
        <v>11502315.560000001</v>
      </c>
      <c r="E43" s="14">
        <f t="shared" si="21"/>
        <v>8297129.1299999999</v>
      </c>
      <c r="F43" s="14">
        <f t="shared" si="21"/>
        <v>11237628</v>
      </c>
      <c r="G43" s="14">
        <f t="shared" si="21"/>
        <v>11237628</v>
      </c>
      <c r="H43" s="14">
        <f t="shared" si="21"/>
        <v>11237628</v>
      </c>
      <c r="I43" s="14">
        <f t="shared" si="21"/>
        <v>11237628</v>
      </c>
      <c r="J43" s="14">
        <f t="shared" si="21"/>
        <v>11237628</v>
      </c>
      <c r="K43" s="14">
        <f t="shared" si="21"/>
        <v>11237628</v>
      </c>
      <c r="L43" s="14">
        <f t="shared" si="21"/>
        <v>11237628</v>
      </c>
      <c r="M43" s="14">
        <f t="shared" si="21"/>
        <v>11237628</v>
      </c>
      <c r="N43" s="14">
        <f t="shared" si="21"/>
        <v>11237628</v>
      </c>
      <c r="O43" s="14">
        <f t="shared" si="4"/>
        <v>159694886.11000001</v>
      </c>
    </row>
    <row r="44" spans="1:15" s="7" customFormat="1" ht="31.5" customHeight="1" x14ac:dyDescent="0.3">
      <c r="A44" s="23" t="s">
        <v>3</v>
      </c>
      <c r="B44" s="23"/>
      <c r="C44" s="14">
        <f>0/1000</f>
        <v>0</v>
      </c>
      <c r="D44" s="14">
        <f t="shared" ref="D44:N45" si="22">0/1000</f>
        <v>0</v>
      </c>
      <c r="E44" s="14">
        <f t="shared" si="22"/>
        <v>0</v>
      </c>
      <c r="F44" s="14">
        <f t="shared" si="22"/>
        <v>0</v>
      </c>
      <c r="G44" s="14">
        <f t="shared" si="22"/>
        <v>0</v>
      </c>
      <c r="H44" s="14">
        <f t="shared" si="22"/>
        <v>0</v>
      </c>
      <c r="I44" s="14">
        <f t="shared" si="22"/>
        <v>0</v>
      </c>
      <c r="J44" s="14">
        <f t="shared" si="22"/>
        <v>0</v>
      </c>
      <c r="K44" s="14">
        <f t="shared" si="22"/>
        <v>0</v>
      </c>
      <c r="L44" s="14">
        <f t="shared" si="22"/>
        <v>0</v>
      </c>
      <c r="M44" s="14">
        <f t="shared" si="22"/>
        <v>0</v>
      </c>
      <c r="N44" s="14">
        <f t="shared" si="22"/>
        <v>0</v>
      </c>
      <c r="O44" s="14">
        <f t="shared" si="4"/>
        <v>0</v>
      </c>
    </row>
    <row r="45" spans="1:15" s="7" customFormat="1" ht="28.5" customHeight="1" x14ac:dyDescent="0.3">
      <c r="A45" s="23" t="s">
        <v>4</v>
      </c>
      <c r="B45" s="23"/>
      <c r="C45" s="14">
        <f>0/1000</f>
        <v>0</v>
      </c>
      <c r="D45" s="14">
        <f t="shared" si="22"/>
        <v>0</v>
      </c>
      <c r="E45" s="14">
        <f t="shared" si="22"/>
        <v>0</v>
      </c>
      <c r="F45" s="14">
        <f t="shared" si="22"/>
        <v>0</v>
      </c>
      <c r="G45" s="14">
        <f t="shared" si="22"/>
        <v>0</v>
      </c>
      <c r="H45" s="14">
        <f t="shared" si="22"/>
        <v>0</v>
      </c>
      <c r="I45" s="14">
        <f t="shared" si="22"/>
        <v>0</v>
      </c>
      <c r="J45" s="14">
        <f t="shared" si="22"/>
        <v>0</v>
      </c>
      <c r="K45" s="14">
        <f t="shared" si="22"/>
        <v>0</v>
      </c>
      <c r="L45" s="14">
        <f t="shared" si="22"/>
        <v>0</v>
      </c>
      <c r="M45" s="14">
        <f t="shared" si="22"/>
        <v>0</v>
      </c>
      <c r="N45" s="14">
        <f t="shared" si="22"/>
        <v>0</v>
      </c>
      <c r="O45" s="14">
        <f t="shared" si="4"/>
        <v>0</v>
      </c>
    </row>
    <row r="46" spans="1:15" s="7" customFormat="1" ht="26.25" customHeight="1" x14ac:dyDescent="0.3">
      <c r="A46" s="27" t="s">
        <v>12</v>
      </c>
      <c r="B46" s="28"/>
      <c r="C46" s="14">
        <v>38756789.420000002</v>
      </c>
      <c r="D46" s="14">
        <v>11502315.560000001</v>
      </c>
      <c r="E46" s="14">
        <v>8297129.1299999999</v>
      </c>
      <c r="F46" s="14">
        <f>11175852+61776</f>
        <v>11237628</v>
      </c>
      <c r="G46" s="14">
        <f t="shared" ref="G46:N46" si="23">11175852+61776</f>
        <v>11237628</v>
      </c>
      <c r="H46" s="14">
        <f t="shared" si="23"/>
        <v>11237628</v>
      </c>
      <c r="I46" s="14">
        <f t="shared" si="23"/>
        <v>11237628</v>
      </c>
      <c r="J46" s="14">
        <f t="shared" si="23"/>
        <v>11237628</v>
      </c>
      <c r="K46" s="14">
        <f t="shared" si="23"/>
        <v>11237628</v>
      </c>
      <c r="L46" s="14">
        <f t="shared" si="23"/>
        <v>11237628</v>
      </c>
      <c r="M46" s="14">
        <f t="shared" si="23"/>
        <v>11237628</v>
      </c>
      <c r="N46" s="14">
        <f t="shared" si="23"/>
        <v>11237628</v>
      </c>
      <c r="O46" s="14">
        <f t="shared" ref="O46:O47" si="24">SUM(C46:N46)</f>
        <v>159694886.11000001</v>
      </c>
    </row>
    <row r="47" spans="1:15" s="7" customFormat="1" ht="39.75" customHeight="1" x14ac:dyDescent="0.3">
      <c r="A47" s="23" t="s">
        <v>8</v>
      </c>
      <c r="B47" s="23"/>
      <c r="C47" s="14">
        <v>67369000</v>
      </c>
      <c r="D47" s="14">
        <v>24482000</v>
      </c>
      <c r="E47" s="14">
        <v>1590500</v>
      </c>
      <c r="F47" s="14">
        <v>2110000</v>
      </c>
      <c r="G47" s="14">
        <v>1797200</v>
      </c>
      <c r="H47" s="14">
        <v>1797200</v>
      </c>
      <c r="I47" s="14">
        <v>1797200</v>
      </c>
      <c r="J47" s="14">
        <v>1797200</v>
      </c>
      <c r="K47" s="14">
        <v>1797200</v>
      </c>
      <c r="L47" s="14">
        <v>1797200</v>
      </c>
      <c r="M47" s="14">
        <v>1797200</v>
      </c>
      <c r="N47" s="14">
        <v>1797200</v>
      </c>
      <c r="O47" s="14">
        <f t="shared" si="24"/>
        <v>109929100</v>
      </c>
    </row>
    <row r="48" spans="1:15" s="7" customFormat="1" x14ac:dyDescent="0.3">
      <c r="O48" s="10"/>
    </row>
    <row r="49" spans="15:15" s="7" customFormat="1" x14ac:dyDescent="0.3">
      <c r="O49" s="10"/>
    </row>
  </sheetData>
  <mergeCells count="46">
    <mergeCell ref="A13:B13"/>
    <mergeCell ref="A2:O2"/>
    <mergeCell ref="A3:B4"/>
    <mergeCell ref="C3:O3"/>
    <mergeCell ref="A5:B5"/>
    <mergeCell ref="A6:B6"/>
    <mergeCell ref="A7:B7"/>
    <mergeCell ref="A8:B8"/>
    <mergeCell ref="A9:B9"/>
    <mergeCell ref="A10:B10"/>
    <mergeCell ref="A11:B11"/>
    <mergeCell ref="A12:B12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7:B37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44:B44"/>
    <mergeCell ref="A45:B45"/>
    <mergeCell ref="A46:B46"/>
    <mergeCell ref="A47:B47"/>
    <mergeCell ref="A38:B38"/>
    <mergeCell ref="A39:B39"/>
    <mergeCell ref="A40:B40"/>
    <mergeCell ref="A41:B41"/>
    <mergeCell ref="A42:B42"/>
    <mergeCell ref="A43:B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изм сентябрь</vt:lpstr>
      <vt:lpstr>Лист1</vt:lpstr>
      <vt:lpstr>'изм сентябрь'!Заголовки_для_печати</vt:lpstr>
      <vt:lpstr>'изм сентябрь'!Область_печати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Мельничану Лилия Николаевна</cp:lastModifiedBy>
  <cp:lastPrinted>2025-10-08T04:46:21Z</cp:lastPrinted>
  <dcterms:created xsi:type="dcterms:W3CDTF">2015-12-12T13:29:24Z</dcterms:created>
  <dcterms:modified xsi:type="dcterms:W3CDTF">2025-10-17T04:26:35Z</dcterms:modified>
</cp:coreProperties>
</file>